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0\01\Dokumenty\PoradaVseobecne\NR SR\2025\účtovná závierka\"/>
    </mc:Choice>
  </mc:AlternateContent>
  <bookViews>
    <workbookView xWindow="-120" yWindow="-120" windowWidth="29040" windowHeight="17520" tabRatio="861" firstSheet="1" activeTab="10"/>
  </bookViews>
  <sheets>
    <sheet name="1_Rámcová bilancia" sheetId="27" r:id="rId1"/>
    <sheet name="2_DLNM a DLHM" sheetId="29" r:id="rId2"/>
    <sheet name="3_Pohľ.na poist. a p. SDS" sheetId="35" r:id="rId3"/>
    <sheet name="4_Dl. a Kr. pohľadávky" sheetId="42" r:id="rId4"/>
    <sheet name="5_OP k pohľadávkam" sheetId="31" r:id="rId5"/>
    <sheet name="6_Rezervy" sheetId="34" r:id="rId6"/>
    <sheet name="7_Dl. a Kr. záväzky" sheetId="41" r:id="rId7"/>
    <sheet name="8_Záväzky soc.fondu" sheetId="28" r:id="rId8"/>
    <sheet name="9_Pln.rozpočtu P a V" sheetId="43" r:id="rId9"/>
    <sheet name="10_Pln.rozpočtu P a V SpF" sheetId="44" r:id="rId10"/>
    <sheet name="Graf č. 1" sheetId="53" r:id="rId11"/>
  </sheets>
  <externalReferences>
    <externalReference r:id="rId12"/>
  </externalReferences>
  <definedNames>
    <definedName name="_xlnm.Print_Area" localSheetId="0">'1_Rámcová bilancia'!$B$10:$O$36</definedName>
    <definedName name="_xlnm.Print_Area" localSheetId="1">'2_DLNM a DLHM'!$B$2:$K$23</definedName>
    <definedName name="_xlnm.Print_Area" localSheetId="2">'3_Pohľ.na poist. a p. SDS'!$A$1:$E$27</definedName>
    <definedName name="_xlnm.Print_Area" localSheetId="3">'4_Dl. a Kr. pohľadávky'!$A$1:$K$43</definedName>
    <definedName name="_xlnm.Print_Area" localSheetId="4">'5_OP k pohľadávkam'!$B$2:$E$30</definedName>
    <definedName name="_xlnm.Print_Area" localSheetId="5">'6_Rezervy'!$B$2:$G$9</definedName>
    <definedName name="_xlnm.Print_Area" localSheetId="7">'8_Záväzky soc.fondu'!$A$1:$C$11</definedName>
    <definedName name="_xlnm.Print_Area" localSheetId="8">'9_Pln.rozpočtu P a V'!$A$1:$J$97</definedName>
    <definedName name="_xlnm.Print_Area" localSheetId="10">'Graf č. 1'!$B$1:$S$42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41" l="1"/>
  <c r="I11" i="41"/>
  <c r="D11" i="41"/>
  <c r="J37" i="42" l="1"/>
  <c r="E23" i="31" l="1"/>
  <c r="E24" i="31"/>
  <c r="E25" i="31"/>
  <c r="E26" i="31"/>
  <c r="E27" i="31"/>
  <c r="E28" i="31"/>
  <c r="E29" i="31"/>
  <c r="E22" i="31"/>
  <c r="E12" i="31"/>
  <c r="E13" i="31"/>
  <c r="E14" i="31"/>
  <c r="E15" i="31"/>
  <c r="E16" i="31"/>
  <c r="E17" i="31"/>
  <c r="E18" i="31"/>
  <c r="E11" i="31"/>
  <c r="C9" i="31"/>
  <c r="C20" i="31"/>
  <c r="H18" i="42"/>
  <c r="D34" i="41"/>
  <c r="H32" i="42"/>
  <c r="H33" i="42"/>
  <c r="H34" i="42"/>
  <c r="H35" i="42"/>
  <c r="H36" i="42"/>
  <c r="H31" i="42"/>
  <c r="N29" i="27"/>
  <c r="C11" i="28" l="1"/>
  <c r="E25" i="42" l="1"/>
  <c r="D18" i="35"/>
  <c r="L35" i="27"/>
  <c r="J35" i="27"/>
  <c r="L29" i="27"/>
  <c r="L36" i="27" s="1"/>
  <c r="M32" i="27" s="1"/>
  <c r="J29" i="27"/>
  <c r="E35" i="27"/>
  <c r="C35" i="27"/>
  <c r="E29" i="27"/>
  <c r="C29" i="27"/>
  <c r="M29" i="27" l="1"/>
  <c r="M36" i="27" s="1"/>
  <c r="M35" i="27"/>
  <c r="J36" i="27"/>
  <c r="K23" i="27" s="1"/>
  <c r="C36" i="27"/>
  <c r="D33" i="27" s="1"/>
  <c r="K32" i="27"/>
  <c r="K27" i="27"/>
  <c r="K17" i="27"/>
  <c r="K31" i="27"/>
  <c r="K25" i="27"/>
  <c r="K22" i="27"/>
  <c r="K30" i="27"/>
  <c r="K28" i="27"/>
  <c r="K24" i="27"/>
  <c r="K21" i="27"/>
  <c r="M18" i="27"/>
  <c r="M21" i="27"/>
  <c r="M24" i="27"/>
  <c r="M28" i="27"/>
  <c r="M30" i="27"/>
  <c r="M16" i="27"/>
  <c r="M19" i="27"/>
  <c r="M22" i="27"/>
  <c r="M25" i="27"/>
  <c r="K29" i="27"/>
  <c r="M31" i="27"/>
  <c r="M17" i="27"/>
  <c r="M20" i="27"/>
  <c r="M23" i="27"/>
  <c r="M27" i="27"/>
  <c r="E36" i="27"/>
  <c r="G36" i="41"/>
  <c r="G37" i="41"/>
  <c r="G39" i="41"/>
  <c r="F34" i="41"/>
  <c r="E34" i="41"/>
  <c r="D16" i="27" l="1"/>
  <c r="D17" i="27"/>
  <c r="D29" i="27" s="1"/>
  <c r="D36" i="27" s="1"/>
  <c r="D34" i="27"/>
  <c r="D19" i="27"/>
  <c r="D30" i="27"/>
  <c r="D32" i="27"/>
  <c r="K35" i="27"/>
  <c r="K16" i="27"/>
  <c r="K20" i="27"/>
  <c r="D31" i="27"/>
  <c r="K18" i="27"/>
  <c r="K19" i="27"/>
  <c r="G34" i="41"/>
  <c r="D35" i="27"/>
  <c r="K36" i="27"/>
  <c r="F33" i="27"/>
  <c r="F30" i="27"/>
  <c r="F19" i="27"/>
  <c r="F34" i="27"/>
  <c r="F32" i="27"/>
  <c r="F17" i="27"/>
  <c r="F31" i="27"/>
  <c r="F16" i="27"/>
  <c r="F29" i="27" s="1"/>
  <c r="F35" i="27"/>
  <c r="F36" i="27" s="1"/>
  <c r="G13" i="41"/>
  <c r="G8" i="34"/>
  <c r="G7" i="34"/>
  <c r="H28" i="42" l="1"/>
  <c r="H25" i="42" s="1"/>
  <c r="F25" i="42"/>
  <c r="G25" i="42"/>
  <c r="F16" i="29" l="1"/>
  <c r="E16" i="29"/>
  <c r="D16" i="29"/>
  <c r="C16" i="29"/>
  <c r="K15" i="29"/>
  <c r="K14" i="29"/>
  <c r="K13" i="29"/>
  <c r="J12" i="29"/>
  <c r="I12" i="29"/>
  <c r="H12" i="29"/>
  <c r="G12" i="29"/>
  <c r="F12" i="29"/>
  <c r="E12" i="29"/>
  <c r="D12" i="29"/>
  <c r="C12" i="29"/>
  <c r="K10" i="29"/>
  <c r="K9" i="29"/>
  <c r="K8" i="29"/>
  <c r="K16" i="29" l="1"/>
  <c r="K12" i="29"/>
  <c r="I24" i="41" l="1"/>
  <c r="D24" i="41"/>
  <c r="F24" i="41"/>
  <c r="E24" i="41"/>
  <c r="E11" i="41" l="1"/>
  <c r="F11" i="41"/>
  <c r="G10" i="41"/>
  <c r="F37" i="42" l="1"/>
  <c r="G37" i="42"/>
  <c r="E37" i="42"/>
  <c r="H40" i="42"/>
  <c r="H41" i="42"/>
  <c r="H42" i="42"/>
  <c r="H39" i="42"/>
  <c r="J28" i="42"/>
  <c r="H14" i="42"/>
  <c r="J14" i="42" s="1"/>
  <c r="H15" i="42"/>
  <c r="J15" i="42" s="1"/>
  <c r="H16" i="42"/>
  <c r="J16" i="42" s="1"/>
  <c r="H17" i="42"/>
  <c r="J17" i="42" s="1"/>
  <c r="J18" i="42"/>
  <c r="H19" i="42"/>
  <c r="J19" i="42" s="1"/>
  <c r="H20" i="42"/>
  <c r="J20" i="42" s="1"/>
  <c r="H21" i="42"/>
  <c r="J21" i="42" s="1"/>
  <c r="H22" i="42"/>
  <c r="J22" i="42" s="1"/>
  <c r="H23" i="42"/>
  <c r="J23" i="42" s="1"/>
  <c r="H24" i="42"/>
  <c r="J24" i="42" s="1"/>
  <c r="H13" i="42"/>
  <c r="J13" i="42" s="1"/>
  <c r="H9" i="42"/>
  <c r="E29" i="42"/>
  <c r="H37" i="42" l="1"/>
  <c r="E43" i="42"/>
  <c r="D9" i="34"/>
  <c r="E9" i="34"/>
  <c r="F9" i="34"/>
  <c r="G9" i="34"/>
  <c r="C9" i="34"/>
  <c r="E40" i="41" l="1"/>
  <c r="E42" i="41" s="1"/>
  <c r="F40" i="41"/>
  <c r="F42" i="41" s="1"/>
  <c r="H40" i="41"/>
  <c r="I42" i="41"/>
  <c r="D40" i="41"/>
  <c r="D42" i="41" s="1"/>
  <c r="G41" i="41"/>
  <c r="H42" i="41" l="1"/>
  <c r="G33" i="41"/>
  <c r="G32" i="41"/>
  <c r="G31" i="41"/>
  <c r="G23" i="41"/>
  <c r="G20" i="41"/>
  <c r="G18" i="41"/>
  <c r="G15" i="41"/>
  <c r="G14" i="41"/>
  <c r="G26" i="41"/>
  <c r="G25" i="41"/>
  <c r="G24" i="41"/>
  <c r="G19" i="41"/>
  <c r="G17" i="41"/>
  <c r="G16" i="41"/>
  <c r="G9" i="41"/>
  <c r="G11" i="41" l="1"/>
  <c r="G40" i="41" s="1"/>
  <c r="G42" i="41" s="1"/>
  <c r="D20" i="31" l="1"/>
  <c r="E20" i="31"/>
  <c r="E9" i="31"/>
  <c r="D9" i="31"/>
  <c r="C18" i="35" l="1"/>
  <c r="B11" i="28" l="1"/>
  <c r="G35" i="27"/>
  <c r="N35" i="27"/>
  <c r="G36" i="27" l="1"/>
  <c r="I25" i="42"/>
  <c r="J25" i="42" s="1"/>
  <c r="H17" i="27" l="1"/>
  <c r="H33" i="27"/>
  <c r="H16" i="27"/>
  <c r="H32" i="27"/>
  <c r="H30" i="27"/>
  <c r="H31" i="27"/>
  <c r="H19" i="27"/>
  <c r="H34" i="27"/>
  <c r="H35" i="27"/>
  <c r="I29" i="42"/>
  <c r="G29" i="42"/>
  <c r="F29" i="42"/>
  <c r="I11" i="42"/>
  <c r="H11" i="42"/>
  <c r="G11" i="42"/>
  <c r="F11" i="42"/>
  <c r="G43" i="42" l="1"/>
  <c r="F43" i="42"/>
  <c r="H29" i="27"/>
  <c r="H36" i="27" s="1"/>
  <c r="J11" i="42"/>
  <c r="I43" i="42"/>
  <c r="N36" i="27" l="1"/>
  <c r="O29" i="27" s="1"/>
  <c r="O24" i="27" l="1"/>
  <c r="O20" i="27"/>
  <c r="O16" i="27"/>
  <c r="O30" i="27"/>
  <c r="O21" i="27"/>
  <c r="O32" i="27"/>
  <c r="O28" i="27"/>
  <c r="O23" i="27"/>
  <c r="O19" i="27"/>
  <c r="O31" i="27"/>
  <c r="O27" i="27"/>
  <c r="O22" i="27"/>
  <c r="O18" i="27"/>
  <c r="O25" i="27"/>
  <c r="O17" i="27"/>
  <c r="O35" i="27"/>
  <c r="O36" i="27" s="1"/>
  <c r="J22" i="29"/>
  <c r="I22" i="29"/>
  <c r="H22" i="29"/>
  <c r="G22" i="29"/>
  <c r="F22" i="29"/>
  <c r="E22" i="29"/>
  <c r="D22" i="29"/>
  <c r="C22" i="29"/>
  <c r="K20" i="29"/>
  <c r="K19" i="29"/>
  <c r="K18" i="29"/>
  <c r="K17" i="29"/>
  <c r="J23" i="29"/>
  <c r="I23" i="29"/>
  <c r="H23" i="29"/>
  <c r="G23" i="29"/>
  <c r="F23" i="29" l="1"/>
  <c r="C23" i="29"/>
  <c r="D23" i="29"/>
  <c r="K22" i="29"/>
  <c r="E23" i="29"/>
  <c r="K23" i="29" l="1"/>
  <c r="H29" i="42"/>
  <c r="J29" i="42" s="1"/>
  <c r="J43" i="42" s="1"/>
  <c r="H43" i="42"/>
</calcChain>
</file>

<file path=xl/sharedStrings.xml><?xml version="1.0" encoding="utf-8"?>
<sst xmlns="http://schemas.openxmlformats.org/spreadsheetml/2006/main" count="380" uniqueCount="220">
  <si>
    <t>Názov položky</t>
  </si>
  <si>
    <t>R.č.</t>
  </si>
  <si>
    <t>Stav na začiatku bežného účtovného obdobia</t>
  </si>
  <si>
    <t>Prírastky</t>
  </si>
  <si>
    <t>Úbytky</t>
  </si>
  <si>
    <t>Stav na konci bežného účtovného obdobia</t>
  </si>
  <si>
    <t>z toho</t>
  </si>
  <si>
    <t>dlhodobé pohľadávky</t>
  </si>
  <si>
    <t>krátkodobé pohľadávky</t>
  </si>
  <si>
    <t>v tom:</t>
  </si>
  <si>
    <t>Základný fond nemocenského poistenia</t>
  </si>
  <si>
    <t>Základný fond starobného poistenia</t>
  </si>
  <si>
    <t xml:space="preserve">Základný fond invalidného poistenia  </t>
  </si>
  <si>
    <t>Základný fond úrazového poistenia</t>
  </si>
  <si>
    <t>Základný fond garančného poistenia</t>
  </si>
  <si>
    <t>Základný fond poistenia v nezamestnanosti</t>
  </si>
  <si>
    <t>Rezervný fond solidarity</t>
  </si>
  <si>
    <t>Zúčtovanie poistného za rok 1993</t>
  </si>
  <si>
    <t>Zúčtovanie poistného so Všeobecnou zdravotnou poisťovňou  rok 1994</t>
  </si>
  <si>
    <t>Správny fond</t>
  </si>
  <si>
    <t>Sociálny fond</t>
  </si>
  <si>
    <t xml:space="preserve">Správny fond </t>
  </si>
  <si>
    <t>Zúčtovanie štátnych dávok</t>
  </si>
  <si>
    <t>Softvér</t>
  </si>
  <si>
    <t>Stavby</t>
  </si>
  <si>
    <t>Samostatné hnuteľné veci a súbory hnuteľných vecí</t>
  </si>
  <si>
    <t>Dopravné prostriedky</t>
  </si>
  <si>
    <t>Pozemky</t>
  </si>
  <si>
    <t>Umelecké diela a zbierky</t>
  </si>
  <si>
    <t>Obstaranie dlhodobého nehmotného majetku</t>
  </si>
  <si>
    <t>Obstaranie dlhodobého hmotného majetku</t>
  </si>
  <si>
    <t xml:space="preserve">prírastky + </t>
  </si>
  <si>
    <t>úbytky -</t>
  </si>
  <si>
    <t>presuny (+, -)</t>
  </si>
  <si>
    <t>prírastky  +</t>
  </si>
  <si>
    <t>úbytky  -</t>
  </si>
  <si>
    <t>Zostatková hodnota</t>
  </si>
  <si>
    <t>Stav na začiatku bežného  účtovného obdobia</t>
  </si>
  <si>
    <t>Druhy pohľadávok</t>
  </si>
  <si>
    <t>Pohľadávky na poistnom a príspevkoch na starobné dôchodkové sporenie</t>
  </si>
  <si>
    <t>Stav na konci</t>
  </si>
  <si>
    <t>bežného účtovného obdobia</t>
  </si>
  <si>
    <t>bezprostredne predchádzajúceho účtovného obdobia</t>
  </si>
  <si>
    <t>Poistné</t>
  </si>
  <si>
    <t>Penále</t>
  </si>
  <si>
    <t>Pokuty</t>
  </si>
  <si>
    <t>Poplatky</t>
  </si>
  <si>
    <t>Regresy</t>
  </si>
  <si>
    <t>Preplatky na dávkach</t>
  </si>
  <si>
    <t>Ostatné</t>
  </si>
  <si>
    <t>Pohľadávky spolu</t>
  </si>
  <si>
    <t>z toho:</t>
  </si>
  <si>
    <t>do jedného roka vrátane</t>
  </si>
  <si>
    <t>od jedného roka do piatich  rokov vrátane</t>
  </si>
  <si>
    <t>viac ako päť rokov</t>
  </si>
  <si>
    <t>Stav opravných položiek  na začiatku bežného účtovného obdobia</t>
  </si>
  <si>
    <t>Prírastky, úbytky a zúčtovanie  opravných položiek počas bežného účtovného obdobia</t>
  </si>
  <si>
    <t>Stav opravných položiek na konci bežného účtovného obdobia</t>
  </si>
  <si>
    <t xml:space="preserve">Základný fond invalidného poistenia </t>
  </si>
  <si>
    <t>Krátkodobé  pohľadávky  z obchodného styku</t>
  </si>
  <si>
    <t>Druh rezervy</t>
  </si>
  <si>
    <t>Tvorba rezerv</t>
  </si>
  <si>
    <t>Použitie rezerv</t>
  </si>
  <si>
    <t>Zrušenie alebo zníženie rezerv</t>
  </si>
  <si>
    <t>Rezervy spolu</t>
  </si>
  <si>
    <t>Druh záväzku</t>
  </si>
  <si>
    <t>Z toho</t>
  </si>
  <si>
    <t>a</t>
  </si>
  <si>
    <t>b</t>
  </si>
  <si>
    <t>Stav k prvému dňu účtovného obdobia</t>
  </si>
  <si>
    <t>Tvorba na ťarchu nákladov</t>
  </si>
  <si>
    <t>Tvorba zo zisku</t>
  </si>
  <si>
    <t>Čerpanie</t>
  </si>
  <si>
    <t>Stav k poslednému dňu účtovného obdobia</t>
  </si>
  <si>
    <t>Základný fond invalidného poistenia</t>
  </si>
  <si>
    <t>Tabuľka č. 1</t>
  </si>
  <si>
    <t>Rámcová bilancia</t>
  </si>
  <si>
    <t>MAJETOK</t>
  </si>
  <si>
    <t>ZDROJE</t>
  </si>
  <si>
    <t>%</t>
  </si>
  <si>
    <t>Dlhodobý nehmotný majetok</t>
  </si>
  <si>
    <t>Dlhodobý hmotný majetok</t>
  </si>
  <si>
    <t>Účet tvorby fondov</t>
  </si>
  <si>
    <t>Výsledok hospodárenia</t>
  </si>
  <si>
    <t>NEOBEŽNÝ MAJETOK</t>
  </si>
  <si>
    <t>VLASTNÉ ZDROJE KRYTIA MAJETKU</t>
  </si>
  <si>
    <t>Zásoby</t>
  </si>
  <si>
    <t>Pohľadávky - menovitá hodnota</t>
  </si>
  <si>
    <t xml:space="preserve">Krátkodobý finančný majetok </t>
  </si>
  <si>
    <t>Prechodné účty (náklady budúcich období)</t>
  </si>
  <si>
    <t>OBEŽNÝ MAJETOK</t>
  </si>
  <si>
    <t>CUDZIE ZDROJE</t>
  </si>
  <si>
    <t>MAJETOK CELKOM</t>
  </si>
  <si>
    <t>PASÍVA CELKOM</t>
  </si>
  <si>
    <t>Stav na začiatku 
bežného účtovného obdobia</t>
  </si>
  <si>
    <t>Stav na konci 
bežného účtovného obdobia</t>
  </si>
  <si>
    <t>Dlhodobé záväzky na konci 
bežného účtovného obdobia</t>
  </si>
  <si>
    <t>Krátkodobé záväzky na konci 
bežného účtovného obdobia</t>
  </si>
  <si>
    <t>ZFNP - z titulu vyplatených dávok NP</t>
  </si>
  <si>
    <t>Záväzky fondov (vnútorné zúčtovanie a ostatné záväzky)</t>
  </si>
  <si>
    <t>Tabuľka č. 3</t>
  </si>
  <si>
    <t>(tabuľka k čl. III  ods. 6 )</t>
  </si>
  <si>
    <t>Tabuľka č. 4</t>
  </si>
  <si>
    <t>Tabuľka č. 5</t>
  </si>
  <si>
    <t>(tabuľka k čl. III ods. 8 )</t>
  </si>
  <si>
    <t>Tabuľka č. 6</t>
  </si>
  <si>
    <t>(tabuľka k čl. III ods. 14 písm. a) )</t>
  </si>
  <si>
    <t>(tabuľka k čl. III ods. 14 písm. b) až d) )</t>
  </si>
  <si>
    <t>(tabuľka k čl. III ods. 14 písm. e) )</t>
  </si>
  <si>
    <t>Tabuľka č. 9</t>
  </si>
  <si>
    <t>Spolu</t>
  </si>
  <si>
    <t xml:space="preserve">                    - opravné položky</t>
  </si>
  <si>
    <t>PRECHODNÉ ÚČTY PASÍV (383 a 384)</t>
  </si>
  <si>
    <t>Základný fond príspevkov na starobné dôchodkové sporenie</t>
  </si>
  <si>
    <t xml:space="preserve">a vyjadrenie podielu majetku a zdrojov </t>
  </si>
  <si>
    <t>po lehote splatnosti *</t>
  </si>
  <si>
    <t>* Všetky pohľadávky na poistnom a príspevkoch na SDS vykazované na účte 316 sú po lehote splatnosti.  Tam patria tak krátkodobé ako aj dlhodobé pohľadávky. Splatnosť poistného je uvedená  v § 143 zákona č. 461/2003 Z. z. v znení neskorších predpisov.</t>
  </si>
  <si>
    <t>1. rezerva na nevyčerpané dovolenky vrátane sociálneho poistenia a starobného dôchodkového sporenia                                 (účet 3231,  32315)</t>
  </si>
  <si>
    <t xml:space="preserve">Zúčtovanie poistného za rok 1993 </t>
  </si>
  <si>
    <t xml:space="preserve">Poskytnuté preddavky na dlhodobý  nehmotný    a hmotný majetok </t>
  </si>
  <si>
    <t xml:space="preserve">Dotácie </t>
  </si>
  <si>
    <r>
      <t>Obstarávacia cena</t>
    </r>
    <r>
      <rPr>
        <sz val="12"/>
        <rFont val="Times New Roman"/>
        <family val="1"/>
        <charset val="238"/>
      </rPr>
      <t xml:space="preserve"> - stav na začiatku bežného účtovného obdobia</t>
    </r>
  </si>
  <si>
    <r>
      <t xml:space="preserve">Oprávky – </t>
    </r>
    <r>
      <rPr>
        <sz val="12"/>
        <rFont val="Times New Roman"/>
        <family val="1"/>
        <charset val="238"/>
      </rPr>
      <t>stav na začiatku bežného účtovného obdobia</t>
    </r>
  </si>
  <si>
    <r>
      <t>Opravné položky</t>
    </r>
    <r>
      <rPr>
        <sz val="12"/>
        <rFont val="Times New Roman"/>
        <family val="1"/>
        <charset val="238"/>
      </rPr>
      <t xml:space="preserve"> – stav na začiatku bežného účtovného obdobia</t>
    </r>
  </si>
  <si>
    <t>Obstaranie dlhodobého nehmotného                          a dlhodobého hmotného majetku</t>
  </si>
  <si>
    <t>Tabuľka č. 2</t>
  </si>
  <si>
    <t>(tabuľka k čl. III ods. 7)</t>
  </si>
  <si>
    <t>(tabuľka k čl. VIII ods. 1 )</t>
  </si>
  <si>
    <t>Ukazovateľ</t>
  </si>
  <si>
    <t>v tom tvorba:</t>
  </si>
  <si>
    <t xml:space="preserve">z poistného </t>
  </si>
  <si>
    <t>Tvorba fondov celkom</t>
  </si>
  <si>
    <t>Použitie prostriedkov jednotlivých fondov</t>
  </si>
  <si>
    <t>Bilančný rozdiel v bežnom roku</t>
  </si>
  <si>
    <t>Bilančný rozdiel celkom</t>
  </si>
  <si>
    <t>Príjmy celkom</t>
  </si>
  <si>
    <t>Výdavky celkom</t>
  </si>
  <si>
    <t xml:space="preserve">kapitálové výdavky </t>
  </si>
  <si>
    <t>bežné výdavky</t>
  </si>
  <si>
    <t xml:space="preserve">Dlhodobé záväzky (956 + 959AÚ) </t>
  </si>
  <si>
    <t>Základné fondy</t>
  </si>
  <si>
    <t>Osobitný fond</t>
  </si>
  <si>
    <r>
      <t xml:space="preserve">Záväzky z obchodného styku </t>
    </r>
    <r>
      <rPr>
        <b/>
        <sz val="12"/>
        <rFont val="Times New Roman"/>
        <family val="1"/>
        <charset val="238"/>
      </rPr>
      <t xml:space="preserve"> (321 až 325 a 329)</t>
    </r>
  </si>
  <si>
    <t>Mylné platby (fond 143)</t>
  </si>
  <si>
    <r>
      <t xml:space="preserve">Záväzky voči zamestnancom </t>
    </r>
    <r>
      <rPr>
        <b/>
        <sz val="12"/>
        <rFont val="Times New Roman"/>
        <family val="1"/>
        <charset val="238"/>
      </rPr>
      <t>(331 + 333)</t>
    </r>
  </si>
  <si>
    <r>
      <t xml:space="preserve">Zúčtovanie so Sociálnou poisťovňou a zdravotnými poisťovňami </t>
    </r>
    <r>
      <rPr>
        <b/>
        <sz val="12"/>
        <rFont val="Times New Roman"/>
        <family val="1"/>
        <charset val="238"/>
      </rPr>
      <t xml:space="preserve">(336) </t>
    </r>
  </si>
  <si>
    <r>
      <t xml:space="preserve">Daňové záväzky </t>
    </r>
    <r>
      <rPr>
        <b/>
        <sz val="12"/>
        <rFont val="Times New Roman"/>
        <family val="1"/>
        <charset val="238"/>
      </rPr>
      <t xml:space="preserve">(341 + 342 + 343 + 345) </t>
    </r>
  </si>
  <si>
    <t>Dlhodobé  pohľadávky na poistnom a príspevkoch na starobné dôchodkové sporenie</t>
  </si>
  <si>
    <t>Krátkodobé  pohľadávky na poistnom a príspevkoch na starobné dôchodkové sporenie</t>
  </si>
  <si>
    <t>Pohľadávky z obchodného styku a poskytnuté prevádzkové preddavky (311 až 315)</t>
  </si>
  <si>
    <r>
      <t xml:space="preserve">Pohľadávky na poistnom a príspevkoch na starobné dôchodkové sporenie </t>
    </r>
    <r>
      <rPr>
        <b/>
        <sz val="12"/>
        <color indexed="8"/>
        <rFont val="Times New Roman"/>
        <family val="1"/>
        <charset val="238"/>
      </rPr>
      <t>r. 3 až 14 (316)</t>
    </r>
  </si>
  <si>
    <t>Pohľadávky voči zamestnancom r. 16 a 17 (335)</t>
  </si>
  <si>
    <t>Dotácie a ostatné zúčtovanie so štátnym rozpočtom  r. 26 až 30 (346)</t>
  </si>
  <si>
    <t>Ostatné pohľadávky r. 19 až 24 (378)</t>
  </si>
  <si>
    <t>Fond dlhodobého majetku                                                        a fond prevádzkových prostriedkov</t>
  </si>
  <si>
    <t>Tabuľka č. 10</t>
  </si>
  <si>
    <t xml:space="preserve"> (tabuľka k čl. III ods. 1 písm. a) až c))</t>
  </si>
  <si>
    <t xml:space="preserve">       -</t>
  </si>
  <si>
    <t>% plnenia 4/3</t>
  </si>
  <si>
    <t>v eur</t>
  </si>
  <si>
    <t>x</t>
  </si>
  <si>
    <t xml:space="preserve">Opravné položky k pohľadávkam </t>
  </si>
  <si>
    <t>DLHODOBÉ A KRÁTKODOBÉ POHĽADÁVKY SPOLU r. 1,2,15,18,25</t>
  </si>
  <si>
    <t xml:space="preserve">Základné fondy </t>
  </si>
  <si>
    <t>v tom poskytnuté prevádzkové preddavky Slovenskej pošte na výplatu dôchodkov</t>
  </si>
  <si>
    <t>Prechodné účty  (výnosy budúcich období, výdavky budúcich období)</t>
  </si>
  <si>
    <t>v tis. eur</t>
  </si>
  <si>
    <t>Záväzky voči dôchodkovej správcovskej spoločnosti (328)</t>
  </si>
  <si>
    <t>Dlhodobé pohľadávky z obchodného styku</t>
  </si>
  <si>
    <t>% plnenia 3/2</t>
  </si>
  <si>
    <t>Rozdiel 3-2</t>
  </si>
  <si>
    <t>Tvorba fondov v bežnom účtovnom období</t>
  </si>
  <si>
    <t>Dôchodkové poistenie spolu</t>
  </si>
  <si>
    <t>z príspevkov na starobné dôchodkové sporenie - pobočky</t>
  </si>
  <si>
    <t>z príspevkov na starobné dôchodkové sporenie - štát</t>
  </si>
  <si>
    <t>z príspevkov na starobné dôchodkové sporenie od zamestnávateľov po uplynutí 60 dní</t>
  </si>
  <si>
    <t>z ostatných príjmov</t>
  </si>
  <si>
    <t>Prevod z minulých rokov</t>
  </si>
  <si>
    <t>Rozdiel  4-3</t>
  </si>
  <si>
    <t>z prostriedkov fondov Európskej únie</t>
  </si>
  <si>
    <t>(tabuľka k čl.VIII ods. 2)</t>
  </si>
  <si>
    <t>MUSP (161)</t>
  </si>
  <si>
    <t>Zúčtovanie štátnych dávok (147)</t>
  </si>
  <si>
    <t>Správny fond (13*)</t>
  </si>
  <si>
    <t>Rezervný fond solidarity (127)</t>
  </si>
  <si>
    <t>Zúčtovanie poistného za rok 1993 (141)</t>
  </si>
  <si>
    <t>Zúčtovanie poistného so Všeobecnou zdravotnou poisťovňou  rok 1994 (142)</t>
  </si>
  <si>
    <t>Osobitný fond (150)</t>
  </si>
  <si>
    <t xml:space="preserve">Zúčtovanie štátnych dávok </t>
  </si>
  <si>
    <r>
      <t xml:space="preserve">Iné záväzky </t>
    </r>
    <r>
      <rPr>
        <b/>
        <strike/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r. 4 až 15  (379 + 959AÚ)</t>
    </r>
  </si>
  <si>
    <t>Záväzky z poistných vzťahov  r. 17 až 20 (326)</t>
  </si>
  <si>
    <t>DLHODOBÉ ZÁVÄZKY A  KRÁTKODOBÉ ZÁVÄZKY SPOLU                                             r. 1, 2, 3, 16, 21, 22, 23, 24, 25</t>
  </si>
  <si>
    <t>CUDZIE ZDROJE  r. 31 a 32</t>
  </si>
  <si>
    <t>2. rezerva na poskytnuté služby (účet 3233 a 3234)</t>
  </si>
  <si>
    <t>osobné náklady</t>
  </si>
  <si>
    <t xml:space="preserve">Tabuľka č. 7 </t>
  </si>
  <si>
    <t>Tabuľka č. 8</t>
  </si>
  <si>
    <t xml:space="preserve">Záväzky sociálneho fondu </t>
  </si>
  <si>
    <t xml:space="preserve">           Pohľadávky na poistnom a príspevkoch na starobné dôchodkové sporenie   </t>
  </si>
  <si>
    <t>Stav k 31. 12. 2022</t>
  </si>
  <si>
    <t>v tom: postúpenie finančných prostriedkov na podporu v čase skrátenej práce</t>
  </si>
  <si>
    <t>ZFPvN - z titulu vyplatených dávok EÚ</t>
  </si>
  <si>
    <t>Rok  2023</t>
  </si>
  <si>
    <t>Stav k 31. 12. 2023</t>
  </si>
  <si>
    <t>Skutočnosť za rok 2023</t>
  </si>
  <si>
    <t>Graf č. 1</t>
  </si>
  <si>
    <t>Cezhraničné vymáhanie pohľ. - správny výkon (190)</t>
  </si>
  <si>
    <t>Stav k 31. 12. 2024</t>
  </si>
  <si>
    <t>Stav a pohyb dlhodobého nehmotného a hmotného majetku k 31. 12. 2024</t>
  </si>
  <si>
    <t>Rok  2024</t>
  </si>
  <si>
    <t>Opravné položky k pohľadávkam k 31. 12. 2024</t>
  </si>
  <si>
    <t>Vývoj dlhodobých pohľadávok a krátkodobých pohľadávok k 31.12.2024</t>
  </si>
  <si>
    <t>Rezervy k 31.12.2024</t>
  </si>
  <si>
    <r>
      <t>Vývoj</t>
    </r>
    <r>
      <rPr>
        <sz val="14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>dlhodobých záväzkov a krátkodobých záväzkov k 31.12.2024</t>
    </r>
  </si>
  <si>
    <t>Plnenie rozpočtu príjmov a výdavkov (nákladov) správneho fondu k 31. 12. 2024</t>
  </si>
  <si>
    <t>z vrátených príspevkov na SDS, ktoré sa považujú za poistné na starobné poistenie (2,15%)</t>
  </si>
  <si>
    <t>Plnenie rozpočtu príjmov, výdavkov (nákladov) a tvorby fondov k 31. 12. 2024</t>
  </si>
  <si>
    <t>Schválený rozpočet na rok 2024</t>
  </si>
  <si>
    <t>Upravený rozpočet na rok 2024</t>
  </si>
  <si>
    <t>Skutočnosť za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</si>
</sst>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.00_ ;\-#,##0.00\ "/>
    <numFmt numFmtId="166" formatCode="#,##0.00\ _€"/>
    <numFmt numFmtId="167" formatCode="_-* #,##0.00\ _S_k_-;\-* #,##0.00\ _S_k_-;_-* &quot;-&quot;??\ _S_k_-;_-@_-"/>
  </numFmts>
  <fonts count="34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MS Sans Serif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1"/>
      <name val="Univers (WE)"/>
      <charset val="238"/>
    </font>
    <font>
      <sz val="6"/>
      <name val="Arial"/>
      <family val="2"/>
      <charset val="238"/>
    </font>
    <font>
      <b/>
      <i/>
      <u/>
      <sz val="24"/>
      <name val="Times New Roman CE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17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2"/>
      <color indexed="17"/>
      <name val="Times New Roman"/>
      <family val="1"/>
      <charset val="238"/>
    </font>
    <font>
      <b/>
      <strike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3" fontId="7" fillId="0" borderId="0"/>
    <xf numFmtId="3" fontId="8" fillId="0" borderId="0"/>
    <xf numFmtId="164" fontId="2" fillId="0" borderId="0" applyFont="0" applyFill="0" applyBorder="0" applyAlignment="0" applyProtection="0"/>
    <xf numFmtId="2" fontId="3" fillId="0" borderId="0"/>
    <xf numFmtId="0" fontId="6" fillId="0" borderId="0"/>
    <xf numFmtId="0" fontId="4" fillId="0" borderId="0"/>
    <xf numFmtId="0" fontId="5" fillId="0" borderId="0"/>
    <xf numFmtId="0" fontId="9" fillId="0" borderId="0"/>
    <xf numFmtId="0" fontId="8" fillId="0" borderId="0"/>
    <xf numFmtId="49" fontId="10" fillId="0" borderId="0"/>
    <xf numFmtId="0" fontId="11" fillId="0" borderId="0"/>
    <xf numFmtId="0" fontId="5" fillId="0" borderId="0"/>
    <xf numFmtId="0" fontId="1" fillId="0" borderId="0"/>
    <xf numFmtId="167" fontId="4" fillId="0" borderId="0" applyFont="0" applyFill="0" applyBorder="0" applyAlignment="0" applyProtection="0"/>
    <xf numFmtId="0" fontId="5" fillId="0" borderId="0"/>
  </cellStyleXfs>
  <cellXfs count="406">
    <xf numFmtId="0" fontId="0" fillId="0" borderId="0" xfId="0"/>
    <xf numFmtId="0" fontId="25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0" fontId="15" fillId="0" borderId="0" xfId="0" applyFont="1"/>
    <xf numFmtId="165" fontId="25" fillId="0" borderId="0" xfId="0" applyNumberFormat="1" applyFont="1"/>
    <xf numFmtId="0" fontId="12" fillId="0" borderId="0" xfId="0" applyFont="1" applyAlignment="1">
      <alignment horizontal="center" wrapText="1"/>
    </xf>
    <xf numFmtId="0" fontId="26" fillId="0" borderId="0" xfId="0" applyFont="1"/>
    <xf numFmtId="0" fontId="17" fillId="0" borderId="0" xfId="0" applyFont="1" applyAlignment="1">
      <alignment horizontal="right"/>
    </xf>
    <xf numFmtId="0" fontId="25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9" fillId="0" borderId="0" xfId="0" applyFont="1"/>
    <xf numFmtId="0" fontId="26" fillId="0" borderId="0" xfId="0" applyFont="1" applyAlignment="1">
      <alignment horizontal="right"/>
    </xf>
    <xf numFmtId="0" fontId="25" fillId="0" borderId="0" xfId="0" applyFont="1" applyAlignment="1">
      <alignment vertical="center" wrapText="1"/>
    </xf>
    <xf numFmtId="4" fontId="25" fillId="0" borderId="0" xfId="0" applyNumberFormat="1" applyFont="1"/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12" fillId="0" borderId="0" xfId="0" applyFont="1"/>
    <xf numFmtId="0" fontId="14" fillId="0" borderId="0" xfId="0" applyFont="1"/>
    <xf numFmtId="4" fontId="12" fillId="0" borderId="0" xfId="0" applyNumberFormat="1" applyFont="1" applyAlignment="1">
      <alignment vertical="center" wrapText="1"/>
    </xf>
    <xf numFmtId="0" fontId="17" fillId="0" borderId="0" xfId="0" applyFont="1"/>
    <xf numFmtId="4" fontId="16" fillId="0" borderId="0" xfId="0" applyNumberFormat="1" applyFont="1"/>
    <xf numFmtId="4" fontId="12" fillId="0" borderId="19" xfId="0" applyNumberFormat="1" applyFont="1" applyBorder="1" applyAlignment="1">
      <alignment horizontal="right" vertical="center" wrapText="1"/>
    </xf>
    <xf numFmtId="164" fontId="25" fillId="0" borderId="0" xfId="0" applyNumberFormat="1" applyFont="1"/>
    <xf numFmtId="0" fontId="30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2" fillId="0" borderId="0" xfId="12" applyFont="1"/>
    <xf numFmtId="0" fontId="12" fillId="0" borderId="0" xfId="0" applyFont="1" applyAlignment="1">
      <alignment horizontal="center"/>
    </xf>
    <xf numFmtId="0" fontId="12" fillId="0" borderId="0" xfId="7" applyFont="1"/>
    <xf numFmtId="0" fontId="12" fillId="0" borderId="0" xfId="7" applyFont="1" applyAlignment="1">
      <alignment horizontal="right"/>
    </xf>
    <xf numFmtId="3" fontId="12" fillId="0" borderId="0" xfId="7" applyNumberFormat="1" applyFont="1"/>
    <xf numFmtId="4" fontId="17" fillId="0" borderId="1" xfId="0" applyNumberFormat="1" applyFont="1" applyBorder="1" applyAlignment="1">
      <alignment horizontal="right" vertical="center"/>
    </xf>
    <xf numFmtId="0" fontId="25" fillId="0" borderId="0" xfId="0" applyFont="1" applyAlignment="1">
      <alignment horizontal="right"/>
    </xf>
    <xf numFmtId="0" fontId="1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3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right"/>
    </xf>
    <xf numFmtId="4" fontId="12" fillId="0" borderId="19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2" fillId="0" borderId="7" xfId="0" applyNumberFormat="1" applyFont="1" applyBorder="1" applyAlignment="1">
      <alignment horizontal="right"/>
    </xf>
    <xf numFmtId="0" fontId="14" fillId="0" borderId="2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4" fillId="0" borderId="23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4" fontId="14" fillId="0" borderId="23" xfId="0" applyNumberFormat="1" applyFont="1" applyBorder="1" applyAlignment="1">
      <alignment horizontal="right"/>
    </xf>
    <xf numFmtId="4" fontId="12" fillId="0" borderId="5" xfId="0" applyNumberFormat="1" applyFont="1" applyBorder="1" applyAlignment="1">
      <alignment horizontal="right"/>
    </xf>
    <xf numFmtId="4" fontId="12" fillId="0" borderId="50" xfId="0" applyNumberFormat="1" applyFont="1" applyBorder="1" applyAlignment="1">
      <alignment horizontal="right"/>
    </xf>
    <xf numFmtId="4" fontId="14" fillId="0" borderId="29" xfId="0" applyNumberFormat="1" applyFont="1" applyBorder="1" applyAlignment="1">
      <alignment horizontal="right"/>
    </xf>
    <xf numFmtId="4" fontId="14" fillId="0" borderId="48" xfId="0" applyNumberFormat="1" applyFont="1" applyBorder="1" applyAlignment="1">
      <alignment horizontal="right"/>
    </xf>
    <xf numFmtId="4" fontId="12" fillId="0" borderId="57" xfId="0" applyNumberFormat="1" applyFont="1" applyBorder="1" applyAlignment="1">
      <alignment horizontal="right"/>
    </xf>
    <xf numFmtId="4" fontId="14" fillId="0" borderId="56" xfId="0" applyNumberFormat="1" applyFont="1" applyBorder="1" applyAlignment="1">
      <alignment horizontal="right"/>
    </xf>
    <xf numFmtId="4" fontId="12" fillId="0" borderId="10" xfId="0" applyNumberFormat="1" applyFont="1" applyBorder="1" applyAlignment="1">
      <alignment horizontal="right"/>
    </xf>
    <xf numFmtId="0" fontId="14" fillId="0" borderId="54" xfId="0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right"/>
    </xf>
    <xf numFmtId="4" fontId="12" fillId="0" borderId="35" xfId="0" applyNumberFormat="1" applyFont="1" applyBorder="1" applyAlignment="1">
      <alignment horizontal="right"/>
    </xf>
    <xf numFmtId="4" fontId="12" fillId="0" borderId="45" xfId="0" applyNumberFormat="1" applyFont="1" applyBorder="1" applyAlignment="1">
      <alignment horizontal="right"/>
    </xf>
    <xf numFmtId="4" fontId="12" fillId="0" borderId="17" xfId="0" applyNumberFormat="1" applyFont="1" applyBorder="1" applyAlignment="1">
      <alignment horizontal="right"/>
    </xf>
    <xf numFmtId="4" fontId="14" fillId="0" borderId="17" xfId="0" applyNumberFormat="1" applyFont="1" applyBorder="1" applyAlignment="1">
      <alignment horizontal="left" vertical="center" wrapText="1"/>
    </xf>
    <xf numFmtId="4" fontId="14" fillId="0" borderId="35" xfId="0" applyNumberFormat="1" applyFont="1" applyBorder="1" applyAlignment="1">
      <alignment horizontal="left" vertical="center" wrapText="1"/>
    </xf>
    <xf numFmtId="4" fontId="14" fillId="0" borderId="52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5" xfId="0" applyNumberFormat="1" applyFont="1" applyBorder="1" applyAlignment="1">
      <alignment horizontal="right" vertical="center" wrapText="1"/>
    </xf>
    <xf numFmtId="4" fontId="12" fillId="0" borderId="35" xfId="0" applyNumberFormat="1" applyFont="1" applyBorder="1" applyAlignment="1">
      <alignment horizontal="justify" vertical="center" wrapText="1"/>
    </xf>
    <xf numFmtId="4" fontId="12" fillId="0" borderId="35" xfId="0" applyNumberFormat="1" applyFont="1" applyBorder="1" applyAlignment="1">
      <alignment horizontal="left" vertical="center" wrapText="1"/>
    </xf>
    <xf numFmtId="4" fontId="12" fillId="0" borderId="52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2" fillId="0" borderId="59" xfId="0" applyNumberFormat="1" applyFont="1" applyBorder="1" applyAlignment="1">
      <alignment horizontal="left" vertical="center" wrapText="1"/>
    </xf>
    <xf numFmtId="4" fontId="12" fillId="0" borderId="40" xfId="0" applyNumberFormat="1" applyFont="1" applyBorder="1" applyAlignment="1">
      <alignment horizontal="right" vertical="center" wrapText="1"/>
    </xf>
    <xf numFmtId="4" fontId="12" fillId="0" borderId="45" xfId="0" applyNumberFormat="1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/>
    </xf>
    <xf numFmtId="4" fontId="17" fillId="0" borderId="38" xfId="0" applyNumberFormat="1" applyFont="1" applyBorder="1" applyAlignment="1">
      <alignment horizontal="right" vertical="center"/>
    </xf>
    <xf numFmtId="4" fontId="17" fillId="0" borderId="39" xfId="0" applyNumberFormat="1" applyFont="1" applyBorder="1" applyAlignment="1">
      <alignment horizontal="right" vertical="center"/>
    </xf>
    <xf numFmtId="0" fontId="26" fillId="0" borderId="5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center" vertical="center"/>
    </xf>
    <xf numFmtId="4" fontId="17" fillId="0" borderId="40" xfId="0" applyNumberFormat="1" applyFont="1" applyBorder="1" applyAlignment="1">
      <alignment horizontal="right" vertical="center"/>
    </xf>
    <xf numFmtId="0" fontId="26" fillId="0" borderId="38" xfId="0" applyFont="1" applyBorder="1" applyAlignment="1">
      <alignment vertical="center"/>
    </xf>
    <xf numFmtId="4" fontId="26" fillId="0" borderId="38" xfId="0" applyNumberFormat="1" applyFont="1" applyBorder="1" applyAlignment="1">
      <alignment horizontal="right" vertical="center"/>
    </xf>
    <xf numFmtId="0" fontId="26" fillId="0" borderId="39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4" fontId="12" fillId="0" borderId="36" xfId="0" applyNumberFormat="1" applyFont="1" applyBorder="1" applyAlignment="1">
      <alignment horizontal="right" vertical="center"/>
    </xf>
    <xf numFmtId="4" fontId="12" fillId="0" borderId="30" xfId="0" applyNumberFormat="1" applyFont="1" applyBorder="1" applyAlignment="1">
      <alignment horizontal="right" vertical="center"/>
    </xf>
    <xf numFmtId="0" fontId="14" fillId="0" borderId="23" xfId="0" applyFont="1" applyBorder="1" applyAlignment="1">
      <alignment horizontal="center" vertical="center"/>
    </xf>
    <xf numFmtId="0" fontId="12" fillId="0" borderId="3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4" fontId="12" fillId="0" borderId="40" xfId="0" applyNumberFormat="1" applyFont="1" applyBorder="1" applyAlignment="1">
      <alignment horizontal="right" vertical="center"/>
    </xf>
    <xf numFmtId="4" fontId="12" fillId="0" borderId="4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4" fontId="14" fillId="0" borderId="22" xfId="0" applyNumberFormat="1" applyFont="1" applyBorder="1" applyAlignment="1">
      <alignment horizontal="right" vertical="center"/>
    </xf>
    <xf numFmtId="0" fontId="17" fillId="0" borderId="37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4" fontId="12" fillId="0" borderId="18" xfId="0" applyNumberFormat="1" applyFont="1" applyBorder="1" applyAlignment="1">
      <alignment horizontal="right" vertical="center"/>
    </xf>
    <xf numFmtId="4" fontId="12" fillId="0" borderId="19" xfId="0" applyNumberFormat="1" applyFont="1" applyBorder="1" applyAlignment="1">
      <alignment horizontal="righ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center" vertical="center"/>
    </xf>
    <xf numFmtId="4" fontId="12" fillId="0" borderId="20" xfId="0" applyNumberFormat="1" applyFont="1" applyBorder="1" applyAlignment="1">
      <alignment horizontal="right" vertical="center"/>
    </xf>
    <xf numFmtId="4" fontId="12" fillId="0" borderId="7" xfId="0" applyNumberFormat="1" applyFont="1" applyBorder="1" applyAlignment="1">
      <alignment horizontal="right" vertical="center"/>
    </xf>
    <xf numFmtId="0" fontId="26" fillId="0" borderId="49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49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4" fontId="12" fillId="0" borderId="18" xfId="0" applyNumberFormat="1" applyFont="1" applyBorder="1" applyAlignment="1">
      <alignment horizontal="right" vertical="center" wrapText="1"/>
    </xf>
    <xf numFmtId="0" fontId="17" fillId="0" borderId="14" xfId="0" applyFont="1" applyBorder="1" applyAlignment="1">
      <alignment vertical="center" wrapText="1"/>
    </xf>
    <xf numFmtId="164" fontId="17" fillId="0" borderId="35" xfId="3" applyFont="1" applyBorder="1" applyAlignment="1">
      <alignment horizontal="center" vertical="center" wrapText="1"/>
    </xf>
    <xf numFmtId="4" fontId="26" fillId="0" borderId="0" xfId="0" applyNumberFormat="1" applyFont="1"/>
    <xf numFmtId="3" fontId="14" fillId="0" borderId="0" xfId="0" applyNumberFormat="1" applyFont="1" applyAlignment="1">
      <alignment shrinkToFit="1"/>
    </xf>
    <xf numFmtId="49" fontId="14" fillId="0" borderId="0" xfId="0" applyNumberFormat="1" applyFont="1" applyAlignment="1">
      <alignment horizontal="right" shrinkToFit="1"/>
    </xf>
    <xf numFmtId="4" fontId="12" fillId="0" borderId="57" xfId="0" applyNumberFormat="1" applyFont="1" applyBorder="1" applyAlignment="1">
      <alignment horizontal="right" vertical="center" wrapText="1"/>
    </xf>
    <xf numFmtId="4" fontId="12" fillId="0" borderId="25" xfId="0" applyNumberFormat="1" applyFont="1" applyBorder="1" applyAlignment="1">
      <alignment horizontal="right" vertical="center" wrapText="1"/>
    </xf>
    <xf numFmtId="4" fontId="27" fillId="0" borderId="22" xfId="0" applyNumberFormat="1" applyFont="1" applyBorder="1" applyAlignment="1">
      <alignment vertical="center"/>
    </xf>
    <xf numFmtId="0" fontId="20" fillId="0" borderId="23" xfId="0" applyFont="1" applyBorder="1" applyAlignment="1">
      <alignment horizontal="left" vertical="center" wrapText="1"/>
    </xf>
    <xf numFmtId="4" fontId="14" fillId="0" borderId="23" xfId="0" applyNumberFormat="1" applyFont="1" applyBorder="1" applyAlignment="1">
      <alignment vertical="center"/>
    </xf>
    <xf numFmtId="4" fontId="20" fillId="0" borderId="23" xfId="0" applyNumberFormat="1" applyFont="1" applyBorder="1" applyAlignment="1">
      <alignment horizontal="right" vertical="center"/>
    </xf>
    <xf numFmtId="4" fontId="12" fillId="0" borderId="9" xfId="0" applyNumberFormat="1" applyFont="1" applyBorder="1" applyAlignment="1">
      <alignment horizontal="right" vertical="center" wrapText="1"/>
    </xf>
    <xf numFmtId="4" fontId="12" fillId="0" borderId="35" xfId="0" applyNumberFormat="1" applyFont="1" applyBorder="1" applyAlignment="1">
      <alignment horizontal="right" vertical="center" wrapText="1"/>
    </xf>
    <xf numFmtId="4" fontId="12" fillId="0" borderId="42" xfId="0" applyNumberFormat="1" applyFont="1" applyBorder="1" applyAlignment="1">
      <alignment horizontal="right" vertical="center" wrapText="1"/>
    </xf>
    <xf numFmtId="4" fontId="12" fillId="0" borderId="42" xfId="0" applyNumberFormat="1" applyFont="1" applyBorder="1" applyAlignment="1">
      <alignment horizontal="right"/>
    </xf>
    <xf numFmtId="4" fontId="12" fillId="0" borderId="51" xfId="0" applyNumberFormat="1" applyFont="1" applyBorder="1" applyAlignment="1">
      <alignment horizontal="right"/>
    </xf>
    <xf numFmtId="4" fontId="14" fillId="0" borderId="58" xfId="0" applyNumberFormat="1" applyFont="1" applyBorder="1" applyAlignment="1">
      <alignment horizontal="right" vertical="center" wrapText="1"/>
    </xf>
    <xf numFmtId="4" fontId="14" fillId="0" borderId="25" xfId="0" applyNumberFormat="1" applyFont="1" applyBorder="1" applyAlignment="1">
      <alignment horizontal="right" vertical="center" wrapText="1"/>
    </xf>
    <xf numFmtId="4" fontId="14" fillId="0" borderId="19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vertical="center"/>
    </xf>
    <xf numFmtId="4" fontId="12" fillId="0" borderId="36" xfId="0" applyNumberFormat="1" applyFont="1" applyBorder="1" applyAlignment="1">
      <alignment vertical="center"/>
    </xf>
    <xf numFmtId="4" fontId="14" fillId="0" borderId="22" xfId="0" applyNumberFormat="1" applyFont="1" applyBorder="1" applyAlignment="1">
      <alignment vertical="center"/>
    </xf>
    <xf numFmtId="4" fontId="12" fillId="0" borderId="40" xfId="0" applyNumberFormat="1" applyFont="1" applyBorder="1" applyAlignment="1">
      <alignment vertical="center"/>
    </xf>
    <xf numFmtId="4" fontId="12" fillId="0" borderId="20" xfId="0" applyNumberFormat="1" applyFont="1" applyBorder="1" applyAlignment="1">
      <alignment vertical="center"/>
    </xf>
    <xf numFmtId="0" fontId="17" fillId="0" borderId="23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/>
    </xf>
    <xf numFmtId="4" fontId="12" fillId="0" borderId="23" xfId="0" applyNumberFormat="1" applyFont="1" applyBorder="1" applyAlignment="1">
      <alignment vertical="center"/>
    </xf>
    <xf numFmtId="4" fontId="17" fillId="0" borderId="23" xfId="0" applyNumberFormat="1" applyFont="1" applyBorder="1" applyAlignment="1">
      <alignment horizontal="right" vertical="center"/>
    </xf>
    <xf numFmtId="4" fontId="33" fillId="0" borderId="0" xfId="0" applyNumberFormat="1" applyFont="1"/>
    <xf numFmtId="4" fontId="12" fillId="0" borderId="15" xfId="0" applyNumberFormat="1" applyFont="1" applyBorder="1" applyAlignment="1">
      <alignment horizontal="right" vertical="center" wrapText="1"/>
    </xf>
    <xf numFmtId="4" fontId="12" fillId="0" borderId="53" xfId="0" applyNumberFormat="1" applyFont="1" applyBorder="1" applyAlignment="1">
      <alignment horizontal="right" vertical="center" wrapText="1"/>
    </xf>
    <xf numFmtId="4" fontId="12" fillId="0" borderId="26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0" fontId="13" fillId="0" borderId="0" xfId="7" applyFont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horizontal="right" vertical="center" wrapText="1"/>
    </xf>
    <xf numFmtId="2" fontId="1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3" fillId="0" borderId="0" xfId="7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Alignment="1">
      <alignment horizontal="right"/>
    </xf>
    <xf numFmtId="4" fontId="12" fillId="0" borderId="41" xfId="0" applyNumberFormat="1" applyFont="1" applyBorder="1" applyAlignment="1">
      <alignment horizontal="right"/>
    </xf>
    <xf numFmtId="0" fontId="12" fillId="0" borderId="5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4" fontId="14" fillId="0" borderId="4" xfId="0" applyNumberFormat="1" applyFont="1" applyBorder="1" applyAlignment="1">
      <alignment horizontal="right" vertical="center" wrapText="1"/>
    </xf>
    <xf numFmtId="4" fontId="14" fillId="0" borderId="27" xfId="0" applyNumberFormat="1" applyFont="1" applyBorder="1" applyAlignment="1">
      <alignment horizontal="right"/>
    </xf>
    <xf numFmtId="4" fontId="14" fillId="0" borderId="30" xfId="0" applyNumberFormat="1" applyFont="1" applyBorder="1" applyAlignment="1">
      <alignment horizontal="right"/>
    </xf>
    <xf numFmtId="0" fontId="17" fillId="0" borderId="13" xfId="0" applyFont="1" applyBorder="1" applyAlignment="1">
      <alignment vertical="center" wrapText="1"/>
    </xf>
    <xf numFmtId="164" fontId="17" fillId="0" borderId="17" xfId="3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164" fontId="20" fillId="0" borderId="2" xfId="3" applyFont="1" applyBorder="1" applyAlignment="1">
      <alignment horizontal="center" vertical="center" wrapText="1"/>
    </xf>
    <xf numFmtId="0" fontId="17" fillId="0" borderId="44" xfId="0" applyFont="1" applyBorder="1" applyAlignment="1">
      <alignment vertical="center" wrapText="1"/>
    </xf>
    <xf numFmtId="164" fontId="17" fillId="0" borderId="59" xfId="3" applyFont="1" applyBorder="1" applyAlignment="1">
      <alignment horizontal="center" vertical="center" wrapText="1"/>
    </xf>
    <xf numFmtId="0" fontId="14" fillId="0" borderId="35" xfId="7" applyFont="1" applyBorder="1" applyAlignment="1">
      <alignment vertical="center" wrapText="1"/>
    </xf>
    <xf numFmtId="3" fontId="14" fillId="0" borderId="15" xfId="0" applyNumberFormat="1" applyFont="1" applyBorder="1" applyAlignment="1">
      <alignment vertical="center"/>
    </xf>
    <xf numFmtId="0" fontId="12" fillId="0" borderId="35" xfId="7" applyFont="1" applyBorder="1" applyAlignment="1">
      <alignment vertical="center" wrapText="1"/>
    </xf>
    <xf numFmtId="3" fontId="12" fillId="0" borderId="15" xfId="0" applyNumberFormat="1" applyFont="1" applyBorder="1" applyAlignment="1">
      <alignment vertical="center"/>
    </xf>
    <xf numFmtId="0" fontId="12" fillId="0" borderId="45" xfId="7" applyFont="1" applyBorder="1" applyAlignment="1">
      <alignment vertical="center" wrapText="1"/>
    </xf>
    <xf numFmtId="3" fontId="12" fillId="0" borderId="20" xfId="0" applyNumberFormat="1" applyFont="1" applyBorder="1" applyAlignment="1">
      <alignment horizontal="right" vertical="center" wrapText="1"/>
    </xf>
    <xf numFmtId="2" fontId="12" fillId="0" borderId="20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vertical="center"/>
    </xf>
    <xf numFmtId="0" fontId="14" fillId="0" borderId="2" xfId="7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7" xfId="7" applyFont="1" applyBorder="1" applyAlignment="1">
      <alignment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2" fontId="14" fillId="0" borderId="18" xfId="0" applyNumberFormat="1" applyFont="1" applyBorder="1" applyAlignment="1">
      <alignment vertical="center"/>
    </xf>
    <xf numFmtId="3" fontId="14" fillId="0" borderId="19" xfId="0" applyNumberFormat="1" applyFont="1" applyBorder="1" applyAlignment="1">
      <alignment vertical="center"/>
    </xf>
    <xf numFmtId="0" fontId="12" fillId="0" borderId="2" xfId="7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27" fillId="0" borderId="27" xfId="0" applyNumberFormat="1" applyFont="1" applyBorder="1" applyAlignment="1">
      <alignment vertical="center"/>
    </xf>
    <xf numFmtId="4" fontId="14" fillId="0" borderId="27" xfId="0" applyNumberFormat="1" applyFont="1" applyBorder="1" applyAlignment="1">
      <alignment vertical="center"/>
    </xf>
    <xf numFmtId="4" fontId="14" fillId="0" borderId="27" xfId="0" applyNumberFormat="1" applyFont="1" applyBorder="1" applyAlignment="1">
      <alignment horizontal="right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4" fontId="12" fillId="0" borderId="26" xfId="0" applyNumberFormat="1" applyFont="1" applyBorder="1" applyAlignment="1">
      <alignment horizontal="right" vertical="center" wrapText="1" shrinkToFit="1"/>
    </xf>
    <xf numFmtId="0" fontId="12" fillId="0" borderId="1" xfId="0" applyFont="1" applyBorder="1" applyAlignment="1">
      <alignment vertical="center" wrapText="1"/>
    </xf>
    <xf numFmtId="4" fontId="12" fillId="0" borderId="15" xfId="0" applyNumberFormat="1" applyFont="1" applyBorder="1" applyAlignment="1">
      <alignment horizontal="right" vertical="center" wrapText="1" shrinkToFit="1"/>
    </xf>
    <xf numFmtId="0" fontId="12" fillId="0" borderId="35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4" fontId="12" fillId="0" borderId="19" xfId="0" applyNumberFormat="1" applyFont="1" applyBorder="1" applyAlignment="1">
      <alignment horizontal="right" vertical="center" wrapText="1" shrinkToFit="1"/>
    </xf>
    <xf numFmtId="0" fontId="12" fillId="0" borderId="1" xfId="0" applyFont="1" applyBorder="1" applyAlignment="1">
      <alignment horizontal="left" vertical="center" wrapText="1"/>
    </xf>
    <xf numFmtId="0" fontId="12" fillId="0" borderId="40" xfId="0" applyFont="1" applyBorder="1" applyAlignment="1">
      <alignment vertical="center" wrapText="1"/>
    </xf>
    <xf numFmtId="4" fontId="12" fillId="0" borderId="41" xfId="0" applyNumberFormat="1" applyFont="1" applyBorder="1" applyAlignment="1">
      <alignment horizontal="right" vertical="center" wrapText="1" shrinkToFi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59" xfId="0" applyFont="1" applyBorder="1" applyAlignment="1">
      <alignment vertical="center" wrapText="1"/>
    </xf>
    <xf numFmtId="0" fontId="14" fillId="0" borderId="46" xfId="0" applyFont="1" applyBorder="1" applyAlignment="1">
      <alignment vertical="center" wrapText="1"/>
    </xf>
    <xf numFmtId="4" fontId="14" fillId="0" borderId="36" xfId="0" applyNumberFormat="1" applyFont="1" applyBorder="1" applyAlignment="1">
      <alignment horizontal="right" vertical="center" wrapText="1"/>
    </xf>
    <xf numFmtId="0" fontId="14" fillId="0" borderId="36" xfId="0" applyFont="1" applyBorder="1" applyAlignment="1">
      <alignment vertical="center" wrapText="1"/>
    </xf>
    <xf numFmtId="4" fontId="14" fillId="0" borderId="47" xfId="0" applyNumberFormat="1" applyFont="1" applyBorder="1" applyAlignment="1">
      <alignment horizontal="right" vertical="center" wrapText="1"/>
    </xf>
    <xf numFmtId="0" fontId="14" fillId="0" borderId="23" xfId="0" applyFont="1" applyBorder="1" applyAlignment="1">
      <alignment horizontal="center" vertical="center" wrapText="1"/>
    </xf>
    <xf numFmtId="166" fontId="14" fillId="0" borderId="49" xfId="0" applyNumberFormat="1" applyFont="1" applyBorder="1" applyAlignment="1">
      <alignment horizontal="left" wrapText="1"/>
    </xf>
    <xf numFmtId="166" fontId="12" fillId="0" borderId="5" xfId="0" applyNumberFormat="1" applyFont="1" applyBorder="1" applyAlignment="1">
      <alignment horizontal="left" wrapText="1"/>
    </xf>
    <xf numFmtId="166" fontId="12" fillId="0" borderId="5" xfId="0" applyNumberFormat="1" applyFont="1" applyBorder="1" applyAlignment="1">
      <alignment horizontal="left" vertical="top" wrapText="1"/>
    </xf>
    <xf numFmtId="166" fontId="14" fillId="0" borderId="5" xfId="0" applyNumberFormat="1" applyFont="1" applyBorder="1" applyAlignment="1">
      <alignment horizontal="left" wrapText="1"/>
    </xf>
    <xf numFmtId="166" fontId="14" fillId="0" borderId="23" xfId="0" applyNumberFormat="1" applyFont="1" applyBorder="1" applyAlignment="1">
      <alignment horizontal="left" wrapText="1"/>
    </xf>
    <xf numFmtId="166" fontId="14" fillId="0" borderId="29" xfId="0" applyNumberFormat="1" applyFont="1" applyBorder="1" applyAlignment="1">
      <alignment horizontal="left" wrapText="1"/>
    </xf>
    <xf numFmtId="0" fontId="20" fillId="0" borderId="4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" fontId="17" fillId="0" borderId="53" xfId="0" applyNumberFormat="1" applyFont="1" applyBorder="1" applyAlignment="1">
      <alignment horizontal="right" vertical="center" wrapText="1"/>
    </xf>
    <xf numFmtId="4" fontId="17" fillId="0" borderId="35" xfId="0" applyNumberFormat="1" applyFont="1" applyBorder="1" applyAlignment="1">
      <alignment horizontal="right" vertical="center" wrapText="1"/>
    </xf>
    <xf numFmtId="0" fontId="17" fillId="0" borderId="44" xfId="0" applyFont="1" applyBorder="1" applyAlignment="1">
      <alignment horizontal="left" vertical="center" wrapText="1"/>
    </xf>
    <xf numFmtId="4" fontId="17" fillId="0" borderId="59" xfId="0" applyNumberFormat="1" applyFont="1" applyBorder="1" applyAlignment="1">
      <alignment horizontal="righ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4" fontId="12" fillId="0" borderId="35" xfId="0" applyNumberFormat="1" applyFont="1" applyBorder="1" applyAlignment="1">
      <alignment horizontal="right" wrapText="1"/>
    </xf>
    <xf numFmtId="0" fontId="17" fillId="0" borderId="3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4" fontId="12" fillId="0" borderId="45" xfId="0" applyNumberFormat="1" applyFont="1" applyBorder="1" applyAlignment="1">
      <alignment horizontal="right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4" fontId="26" fillId="0" borderId="6" xfId="0" applyNumberFormat="1" applyFont="1" applyBorder="1"/>
    <xf numFmtId="4" fontId="12" fillId="0" borderId="5" xfId="0" applyNumberFormat="1" applyFont="1" applyBorder="1" applyAlignment="1">
      <alignment horizontal="right" vertical="center" wrapText="1"/>
    </xf>
    <xf numFmtId="4" fontId="26" fillId="0" borderId="5" xfId="0" applyNumberFormat="1" applyFont="1" applyBorder="1" applyAlignment="1">
      <alignment horizontal="right" vertical="center" wrapText="1"/>
    </xf>
    <xf numFmtId="4" fontId="27" fillId="0" borderId="23" xfId="0" applyNumberFormat="1" applyFont="1" applyBorder="1" applyAlignment="1">
      <alignment horizontal="right" vertical="center" wrapText="1"/>
    </xf>
    <xf numFmtId="166" fontId="27" fillId="0" borderId="23" xfId="0" applyNumberFormat="1" applyFont="1" applyBorder="1" applyAlignment="1">
      <alignment horizontal="right" vertical="center" wrapText="1"/>
    </xf>
    <xf numFmtId="4" fontId="27" fillId="0" borderId="0" xfId="0" applyNumberFormat="1" applyFont="1" applyAlignment="1">
      <alignment horizontal="right" wrapText="1"/>
    </xf>
    <xf numFmtId="4" fontId="26" fillId="0" borderId="66" xfId="0" applyNumberFormat="1" applyFont="1" applyBorder="1" applyAlignment="1">
      <alignment horizontal="right" vertical="center" wrapText="1"/>
    </xf>
    <xf numFmtId="4" fontId="26" fillId="0" borderId="50" xfId="0" applyNumberFormat="1" applyFont="1" applyBorder="1" applyAlignment="1">
      <alignment horizontal="right" vertical="center" wrapText="1"/>
    </xf>
    <xf numFmtId="166" fontId="12" fillId="0" borderId="49" xfId="0" applyNumberFormat="1" applyFont="1" applyBorder="1" applyAlignment="1">
      <alignment horizontal="right" vertical="center" wrapText="1"/>
    </xf>
    <xf numFmtId="166" fontId="12" fillId="0" borderId="5" xfId="0" applyNumberFormat="1" applyFont="1" applyBorder="1" applyAlignment="1">
      <alignment horizontal="right" vertical="center" wrapText="1"/>
    </xf>
    <xf numFmtId="166" fontId="12" fillId="0" borderId="38" xfId="0" applyNumberFormat="1" applyFont="1" applyBorder="1" applyAlignment="1">
      <alignment horizontal="right" vertical="center" wrapText="1"/>
    </xf>
    <xf numFmtId="166" fontId="12" fillId="0" borderId="57" xfId="0" applyNumberFormat="1" applyFont="1" applyBorder="1" applyAlignment="1">
      <alignment horizontal="right" vertical="center" wrapText="1"/>
    </xf>
    <xf numFmtId="4" fontId="26" fillId="0" borderId="57" xfId="0" applyNumberFormat="1" applyFont="1" applyBorder="1" applyAlignment="1">
      <alignment horizontal="right" vertical="center" wrapText="1"/>
    </xf>
    <xf numFmtId="4" fontId="26" fillId="0" borderId="61" xfId="0" applyNumberFormat="1" applyFont="1" applyBorder="1" applyAlignment="1">
      <alignment horizontal="right" vertical="center" wrapText="1"/>
    </xf>
    <xf numFmtId="0" fontId="14" fillId="0" borderId="27" xfId="0" applyFont="1" applyBorder="1" applyAlignment="1">
      <alignment horizontal="center" vertical="center" wrapText="1"/>
    </xf>
    <xf numFmtId="166" fontId="12" fillId="0" borderId="39" xfId="0" applyNumberFormat="1" applyFont="1" applyBorder="1" applyAlignment="1">
      <alignment horizontal="right" vertical="center" wrapText="1"/>
    </xf>
    <xf numFmtId="166" fontId="12" fillId="0" borderId="9" xfId="0" applyNumberFormat="1" applyFont="1" applyBorder="1" applyAlignment="1">
      <alignment horizontal="right" vertical="center" wrapText="1"/>
    </xf>
    <xf numFmtId="4" fontId="26" fillId="0" borderId="9" xfId="0" applyNumberFormat="1" applyFont="1" applyBorder="1" applyAlignment="1">
      <alignment horizontal="right" vertical="center" wrapText="1"/>
    </xf>
    <xf numFmtId="4" fontId="26" fillId="0" borderId="67" xfId="0" applyNumberFormat="1" applyFont="1" applyBorder="1" applyAlignment="1">
      <alignment horizontal="right" vertical="center" wrapText="1"/>
    </xf>
    <xf numFmtId="166" fontId="27" fillId="0" borderId="29" xfId="0" applyNumberFormat="1" applyFont="1" applyBorder="1" applyAlignment="1">
      <alignment horizontal="right" vertical="center" wrapText="1"/>
    </xf>
    <xf numFmtId="166" fontId="27" fillId="0" borderId="48" xfId="0" applyNumberFormat="1" applyFont="1" applyBorder="1" applyAlignment="1">
      <alignment horizontal="right" vertical="center" wrapText="1"/>
    </xf>
    <xf numFmtId="166" fontId="27" fillId="0" borderId="56" xfId="0" applyNumberFormat="1" applyFont="1" applyBorder="1" applyAlignment="1">
      <alignment horizontal="right" vertical="center" wrapText="1"/>
    </xf>
    <xf numFmtId="166" fontId="14" fillId="0" borderId="66" xfId="0" applyNumberFormat="1" applyFont="1" applyBorder="1" applyAlignment="1">
      <alignment horizontal="left" wrapText="1"/>
    </xf>
    <xf numFmtId="166" fontId="12" fillId="0" borderId="50" xfId="0" applyNumberFormat="1" applyFont="1" applyBorder="1" applyAlignment="1">
      <alignment horizontal="left" wrapText="1"/>
    </xf>
    <xf numFmtId="3" fontId="12" fillId="0" borderId="1" xfId="15" applyNumberFormat="1" applyFont="1" applyBorder="1" applyAlignment="1">
      <alignment vertical="center"/>
    </xf>
    <xf numFmtId="2" fontId="12" fillId="0" borderId="1" xfId="15" applyNumberFormat="1" applyFont="1" applyBorder="1" applyAlignment="1">
      <alignment vertical="center"/>
    </xf>
    <xf numFmtId="0" fontId="12" fillId="0" borderId="1" xfId="15" applyFont="1" applyBorder="1" applyAlignment="1">
      <alignment vertical="center"/>
    </xf>
    <xf numFmtId="4" fontId="26" fillId="0" borderId="20" xfId="0" applyNumberFormat="1" applyFont="1" applyBorder="1"/>
    <xf numFmtId="164" fontId="20" fillId="0" borderId="23" xfId="3" applyFont="1" applyBorder="1" applyAlignment="1">
      <alignment horizontal="center" vertical="center" wrapText="1"/>
    </xf>
    <xf numFmtId="164" fontId="17" fillId="0" borderId="42" xfId="3" applyFont="1" applyBorder="1" applyAlignment="1">
      <alignment horizontal="center" vertical="center" wrapText="1"/>
    </xf>
    <xf numFmtId="164" fontId="17" fillId="0" borderId="5" xfId="3" applyFont="1" applyBorder="1" applyAlignment="1">
      <alignment horizontal="center" vertical="center" wrapText="1"/>
    </xf>
    <xf numFmtId="164" fontId="17" fillId="0" borderId="10" xfId="3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17" fillId="0" borderId="49" xfId="0" applyNumberFormat="1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4" fontId="17" fillId="0" borderId="10" xfId="0" applyNumberFormat="1" applyFont="1" applyBorder="1" applyAlignment="1">
      <alignment horizontal="right" vertical="center" wrapText="1"/>
    </xf>
    <xf numFmtId="4" fontId="14" fillId="0" borderId="23" xfId="0" applyNumberFormat="1" applyFont="1" applyBorder="1" applyAlignment="1">
      <alignment horizontal="right" vertical="center" wrapText="1"/>
    </xf>
    <xf numFmtId="0" fontId="17" fillId="0" borderId="42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wrapText="1"/>
    </xf>
    <xf numFmtId="0" fontId="17" fillId="0" borderId="5" xfId="0" applyFont="1" applyBorder="1" applyAlignment="1">
      <alignment horizontal="center" vertical="center" wrapText="1"/>
    </xf>
    <xf numFmtId="4" fontId="12" fillId="0" borderId="50" xfId="0" applyNumberFormat="1" applyFont="1" applyBorder="1" applyAlignment="1">
      <alignment horizontal="right" vertical="center" wrapText="1"/>
    </xf>
    <xf numFmtId="4" fontId="14" fillId="0" borderId="3" xfId="0" applyNumberFormat="1" applyFont="1" applyBorder="1" applyAlignment="1">
      <alignment horizontal="right" vertical="center"/>
    </xf>
    <xf numFmtId="4" fontId="14" fillId="0" borderId="4" xfId="0" applyNumberFormat="1" applyFont="1" applyBorder="1" applyAlignment="1">
      <alignment horizontal="right" vertical="center"/>
    </xf>
    <xf numFmtId="0" fontId="12" fillId="0" borderId="42" xfId="0" applyFont="1" applyBorder="1" applyAlignment="1">
      <alignment horizontal="center" vertical="center"/>
    </xf>
    <xf numFmtId="4" fontId="12" fillId="0" borderId="47" xfId="0" applyNumberFormat="1" applyFont="1" applyBorder="1" applyAlignment="1">
      <alignment horizontal="right" vertical="center"/>
    </xf>
    <xf numFmtId="4" fontId="12" fillId="0" borderId="53" xfId="0" applyNumberFormat="1" applyFont="1" applyBorder="1" applyAlignment="1">
      <alignment horizontal="right"/>
    </xf>
    <xf numFmtId="4" fontId="12" fillId="0" borderId="25" xfId="0" applyNumberFormat="1" applyFont="1" applyBorder="1" applyAlignment="1">
      <alignment horizontal="right"/>
    </xf>
    <xf numFmtId="4" fontId="12" fillId="0" borderId="26" xfId="0" applyNumberFormat="1" applyFont="1" applyBorder="1" applyAlignment="1">
      <alignment horizontal="right"/>
    </xf>
    <xf numFmtId="4" fontId="12" fillId="0" borderId="24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4" fontId="12" fillId="0" borderId="8" xfId="0" applyNumberFormat="1" applyFont="1" applyBorder="1" applyAlignment="1">
      <alignment horizontal="right"/>
    </xf>
    <xf numFmtId="4" fontId="12" fillId="0" borderId="20" xfId="0" applyNumberFormat="1" applyFont="1" applyBorder="1" applyAlignment="1">
      <alignment horizontal="right"/>
    </xf>
    <xf numFmtId="4" fontId="12" fillId="0" borderId="6" xfId="0" applyNumberFormat="1" applyFont="1" applyBorder="1" applyAlignment="1">
      <alignment horizontal="right"/>
    </xf>
    <xf numFmtId="3" fontId="14" fillId="0" borderId="1" xfId="15" applyNumberFormat="1" applyFont="1" applyBorder="1"/>
    <xf numFmtId="2" fontId="14" fillId="0" borderId="1" xfId="15" applyNumberFormat="1" applyFont="1" applyBorder="1"/>
    <xf numFmtId="3" fontId="12" fillId="0" borderId="1" xfId="15" applyNumberFormat="1" applyFont="1" applyBorder="1"/>
    <xf numFmtId="2" fontId="12" fillId="0" borderId="1" xfId="15" applyNumberFormat="1" applyFont="1" applyBorder="1"/>
    <xf numFmtId="0" fontId="12" fillId="0" borderId="43" xfId="0" applyFont="1" applyBorder="1" applyAlignment="1">
      <alignment wrapText="1"/>
    </xf>
    <xf numFmtId="3" fontId="12" fillId="0" borderId="1" xfId="15" applyNumberFormat="1" applyFont="1" applyBorder="1" applyAlignment="1">
      <alignment horizontal="right"/>
    </xf>
    <xf numFmtId="0" fontId="12" fillId="0" borderId="1" xfId="15" applyFont="1" applyBorder="1"/>
    <xf numFmtId="0" fontId="12" fillId="0" borderId="64" xfId="0" applyFont="1" applyBorder="1" applyAlignment="1">
      <alignment vertical="center" wrapText="1"/>
    </xf>
    <xf numFmtId="0" fontId="0" fillId="0" borderId="64" xfId="0" applyBorder="1" applyAlignment="1">
      <alignment vertical="center" wrapText="1"/>
    </xf>
    <xf numFmtId="4" fontId="12" fillId="0" borderId="40" xfId="0" applyNumberFormat="1" applyFont="1" applyBorder="1" applyAlignment="1">
      <alignment horizontal="right" vertical="center" wrapText="1"/>
    </xf>
    <xf numFmtId="0" fontId="0" fillId="0" borderId="43" xfId="0" applyBorder="1" applyAlignment="1">
      <alignment horizontal="right" vertical="center" wrapText="1"/>
    </xf>
    <xf numFmtId="4" fontId="26" fillId="0" borderId="40" xfId="0" applyNumberFormat="1" applyFont="1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4" fontId="0" fillId="0" borderId="18" xfId="0" applyNumberFormat="1" applyBorder="1" applyAlignment="1">
      <alignment horizontal="right" vertical="center" wrapText="1"/>
    </xf>
    <xf numFmtId="0" fontId="12" fillId="0" borderId="59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12" fillId="0" borderId="59" xfId="0" applyFont="1" applyBorder="1" applyAlignment="1">
      <alignment horizontal="left" vertical="center" wrapText="1"/>
    </xf>
    <xf numFmtId="0" fontId="26" fillId="0" borderId="55" xfId="0" applyFont="1" applyBorder="1" applyAlignment="1">
      <alignment horizontal="left" vertical="center" wrapText="1"/>
    </xf>
    <xf numFmtId="4" fontId="26" fillId="0" borderId="15" xfId="0" applyNumberFormat="1" applyFont="1" applyBorder="1" applyAlignment="1">
      <alignment horizontal="right" vertical="center" wrapText="1"/>
    </xf>
    <xf numFmtId="4" fontId="26" fillId="0" borderId="7" xfId="0" applyNumberFormat="1" applyFont="1" applyBorder="1" applyAlignment="1">
      <alignment horizontal="right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26" fillId="0" borderId="20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14" fillId="0" borderId="6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6" xfId="0" applyBorder="1" applyAlignment="1">
      <alignment horizontal="right" vertical="center" wrapText="1"/>
    </xf>
    <xf numFmtId="4" fontId="26" fillId="0" borderId="41" xfId="0" applyNumberFormat="1" applyFont="1" applyBorder="1" applyAlignment="1">
      <alignment horizontal="right" vertical="center" wrapText="1"/>
    </xf>
    <xf numFmtId="0" fontId="0" fillId="0" borderId="68" xfId="0" applyBorder="1" applyAlignment="1">
      <alignment horizontal="right" vertical="center" wrapText="1"/>
    </xf>
    <xf numFmtId="0" fontId="0" fillId="0" borderId="47" xfId="0" applyBorder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shrinkToFit="1"/>
    </xf>
    <xf numFmtId="0" fontId="14" fillId="0" borderId="53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20" fillId="0" borderId="21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0" xfId="0"/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2" fillId="0" borderId="0" xfId="7" applyFont="1" applyAlignment="1">
      <alignment horizontal="center"/>
    </xf>
    <xf numFmtId="0" fontId="12" fillId="0" borderId="52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3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4" xfId="7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2" fillId="0" borderId="44" xfId="7" applyFont="1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63" xfId="0" applyBorder="1" applyAlignment="1">
      <alignment vertical="center" wrapText="1"/>
    </xf>
  </cellXfs>
  <cellStyles count="16">
    <cellStyle name="Akcia" xfId="1"/>
    <cellStyle name="Cena_Sk" xfId="2"/>
    <cellStyle name="Čiarka 2" xfId="3"/>
    <cellStyle name="čiarky_Spôsoby vymáhania - jún 2007(uprav.BA)" xfId="14"/>
    <cellStyle name="Nazov" xfId="4"/>
    <cellStyle name="Normal_Exekútori" xfId="5"/>
    <cellStyle name="Normálna" xfId="0" builtinId="0"/>
    <cellStyle name="Normálna 14" xfId="15"/>
    <cellStyle name="Normálna 2" xfId="6"/>
    <cellStyle name="Normálna 3 2" xfId="13"/>
    <cellStyle name="Normálna 9" xfId="7"/>
    <cellStyle name="normálne_Prílohy č. 1a ... (tvorba fondov 2007)" xfId="12"/>
    <cellStyle name="normální_laroux" xfId="8"/>
    <cellStyle name="Popis" xfId="9"/>
    <cellStyle name="ProductNo." xfId="10"/>
    <cellStyle name="Upozorneni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Š</a:t>
            </a:r>
            <a:r>
              <a:rPr lang="sk-SK"/>
              <a:t>truktúra pohľadávok SP na poistnom k 31.12.2024</a:t>
            </a:r>
            <a:endParaRPr lang="en-US"/>
          </a:p>
        </c:rich>
      </c:tx>
      <c:layout>
        <c:manualLayout>
          <c:xMode val="edge"/>
          <c:yMode val="edge"/>
          <c:x val="0.28524114173228349"/>
          <c:y val="0.10585585585585586"/>
        </c:manualLayout>
      </c:layout>
      <c:overlay val="0"/>
    </c:title>
    <c:autoTitleDeleted val="0"/>
    <c:view3D>
      <c:rotX val="30"/>
      <c:rotY val="187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777173913043478"/>
          <c:y val="0.16897140114821993"/>
          <c:w val="0.54193544590893528"/>
          <c:h val="0.82476253812867983"/>
        </c:manualLayout>
      </c:layout>
      <c:pie3DChart>
        <c:varyColors val="1"/>
        <c:ser>
          <c:idx val="0"/>
          <c:order val="0"/>
          <c:explosion val="22"/>
          <c:dLbls>
            <c:dLbl>
              <c:idx val="0"/>
              <c:layout>
                <c:manualLayout>
                  <c:x val="-0.11234751202026956"/>
                  <c:y val="-9.03106657122405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56-475A-9401-B94721C68E94}"/>
                </c:ext>
              </c:extLst>
            </c:dLbl>
            <c:dLbl>
              <c:idx val="1"/>
              <c:layout>
                <c:manualLayout>
                  <c:x val="-4.231235022252653E-2"/>
                  <c:y val="-4.70308028652174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56-475A-9401-B94721C68E94}"/>
                </c:ext>
              </c:extLst>
            </c:dLbl>
            <c:dLbl>
              <c:idx val="2"/>
              <c:layout>
                <c:manualLayout>
                  <c:x val="4.9703012666894898E-2"/>
                  <c:y val="2.231148471306034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56-475A-9401-B94721C68E94}"/>
                </c:ext>
              </c:extLst>
            </c:dLbl>
            <c:dLbl>
              <c:idx val="3"/>
              <c:layout>
                <c:manualLayout>
                  <c:x val="0.13683338325915781"/>
                  <c:y val="2.75760800170248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56-475A-9401-B94721C68E94}"/>
                </c:ext>
              </c:extLst>
            </c:dLbl>
            <c:dLbl>
              <c:idx val="4"/>
              <c:layout>
                <c:manualLayout>
                  <c:x val="8.1569453954125293E-2"/>
                  <c:y val="9.91400652621125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56-475A-9401-B94721C68E94}"/>
                </c:ext>
              </c:extLst>
            </c:dLbl>
            <c:dLbl>
              <c:idx val="5"/>
              <c:layout>
                <c:manualLayout>
                  <c:x val="-6.8191543991783635E-2"/>
                  <c:y val="9.55484260855654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56-475A-9401-B94721C68E94}"/>
                </c:ext>
              </c:extLst>
            </c:dLbl>
            <c:dLbl>
              <c:idx val="6"/>
              <c:layout>
                <c:manualLayout>
                  <c:x val="-0.12859776189661076"/>
                  <c:y val="4.04340484527470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56-475A-9401-B94721C68E94}"/>
                </c:ext>
              </c:extLst>
            </c:dLbl>
            <c:dLbl>
              <c:idx val="7"/>
              <c:layout>
                <c:manualLayout>
                  <c:x val="-1.3788086271824717E-2"/>
                  <c:y val="2.2563488685535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56-475A-9401-B94721C68E94}"/>
                </c:ext>
              </c:extLst>
            </c:dLbl>
            <c:numFmt formatCode="0.00%" sourceLinked="0"/>
            <c:spPr>
              <a:ln>
                <a:solidFill>
                  <a:schemeClr val="accent1"/>
                </a:solidFill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 Graf č.1 '!$D$6:$D$12</c:f>
              <c:strCache>
                <c:ptCount val="7"/>
                <c:pt idx="0">
                  <c:v>pohľadávky na poistnom na základe výkazu, prihlášky evidované v účtovníctve (aj pred lehotou splatnosti) </c:v>
                </c:pt>
                <c:pt idx="1">
                  <c:v>poistné</c:v>
                </c:pt>
                <c:pt idx="2">
                  <c:v>penále</c:v>
                </c:pt>
                <c:pt idx="3">
                  <c:v>pokuty </c:v>
                </c:pt>
                <c:pt idx="4">
                  <c:v>poplatky  </c:v>
                </c:pt>
                <c:pt idx="5">
                  <c:v>preplatky na dávkach a regresy   </c:v>
                </c:pt>
                <c:pt idx="6">
                  <c:v>Ostatné</c:v>
                </c:pt>
              </c:strCache>
            </c:strRef>
          </c:cat>
          <c:val>
            <c:numRef>
              <c:f>'[1] Graf č.1 '!$E$6:$E$12</c:f>
              <c:numCache>
                <c:formatCode>General</c:formatCode>
                <c:ptCount val="7"/>
                <c:pt idx="0">
                  <c:v>178928487.98999998</c:v>
                </c:pt>
                <c:pt idx="1">
                  <c:v>668332238</c:v>
                </c:pt>
                <c:pt idx="2">
                  <c:v>93636538.73999998</c:v>
                </c:pt>
                <c:pt idx="3">
                  <c:v>1835380.5399999998</c:v>
                </c:pt>
                <c:pt idx="4">
                  <c:v>455.69</c:v>
                </c:pt>
                <c:pt idx="5">
                  <c:v>17734328.820000004</c:v>
                </c:pt>
                <c:pt idx="6">
                  <c:v>8203135.4399999995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56-475A-9401-B94721C68E94}"/>
            </c:ext>
          </c:extLst>
        </c:ser>
        <c:ser>
          <c:idx val="1"/>
          <c:order val="1"/>
          <c:cat>
            <c:strRef>
              <c:f>'[1] Graf č.1 '!$D$6:$D$12</c:f>
              <c:strCache>
                <c:ptCount val="7"/>
                <c:pt idx="0">
                  <c:v>pohľadávky na poistnom na základe výkazu, prihlášky evidované v účtovníctve (aj pred lehotou splatnosti) </c:v>
                </c:pt>
                <c:pt idx="1">
                  <c:v>poistné</c:v>
                </c:pt>
                <c:pt idx="2">
                  <c:v>penále</c:v>
                </c:pt>
                <c:pt idx="3">
                  <c:v>pokuty </c:v>
                </c:pt>
                <c:pt idx="4">
                  <c:v>poplatky  </c:v>
                </c:pt>
                <c:pt idx="5">
                  <c:v>preplatky na dávkach a regresy   </c:v>
                </c:pt>
                <c:pt idx="6">
                  <c:v>Ostatné</c:v>
                </c:pt>
              </c:strCache>
            </c:strRef>
          </c:cat>
          <c:val>
            <c:numRef>
              <c:f>'[1] Graf č.1 '!$F$6:$F$12</c:f>
              <c:numCache>
                <c:formatCode>General</c:formatCode>
                <c:ptCount val="7"/>
                <c:pt idx="0">
                  <c:v>18.471552085343131</c:v>
                </c:pt>
                <c:pt idx="1">
                  <c:v>68.994791624354917</c:v>
                </c:pt>
                <c:pt idx="2">
                  <c:v>9.666499850620907</c:v>
                </c:pt>
                <c:pt idx="3">
                  <c:v>0.18947417273726666</c:v>
                </c:pt>
                <c:pt idx="4">
                  <c:v>4.704282512151134E-5</c:v>
                </c:pt>
                <c:pt idx="5">
                  <c:v>1.8307905140043423</c:v>
                </c:pt>
                <c:pt idx="6">
                  <c:v>0.8468447101143145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56-475A-9401-B94721C68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19050</xdr:rowOff>
    </xdr:from>
    <xdr:to>
      <xdr:col>19</xdr:col>
      <xdr:colOff>19050</xdr:colOff>
      <xdr:row>41</xdr:row>
      <xdr:rowOff>152400</xdr:rowOff>
    </xdr:to>
    <xdr:graphicFrame macro="">
      <xdr:nvGraphicFramePr>
        <xdr:cNvPr id="3" name="Graf 2" title="Štruktúra pohľadávok SP k 31.12.2014">
          <a:extLst>
            <a:ext uri="{FF2B5EF4-FFF2-40B4-BE49-F238E27FC236}">
              <a16:creationId xmlns:a16="http://schemas.microsoft.com/office/drawing/2014/main" id="{2C46171B-CED3-4314-B306-D037CC502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CEPIGOVA_A\AppData\Local\Microsoft\Windows\INetCache\Content.Outlook\J37T9NKW\&#218;&#269;tovn&#225;%20z&#225;vierka%20za%20rok%202024%20-%20tabu&#318;kov&#225;%20&#269;as&#357;.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_Pohľ.na poist. a SDS"/>
      <sheetName val="4_Druhy pohľadávok"/>
      <sheetName val="5_Dlh.a kr.pohľadávky"/>
      <sheetName val="6_OP k pohľadávkam"/>
      <sheetName val=" Graf č.1 "/>
      <sheetName val="Hárok3"/>
    </sheetNames>
    <sheetDataSet>
      <sheetData sheetId="0"/>
      <sheetData sheetId="1"/>
      <sheetData sheetId="2"/>
      <sheetData sheetId="3"/>
      <sheetData sheetId="4">
        <row r="6">
          <cell r="D6" t="str">
            <v xml:space="preserve">pohľadávky na poistnom na základe výkazu, prihlášky evidované v účtovníctve (aj pred lehotou splatnosti) </v>
          </cell>
          <cell r="E6">
            <v>178928487.98999998</v>
          </cell>
          <cell r="F6">
            <v>18.471552085343131</v>
          </cell>
        </row>
        <row r="7">
          <cell r="D7" t="str">
            <v>poistné</v>
          </cell>
          <cell r="E7">
            <v>668332238</v>
          </cell>
          <cell r="F7">
            <v>68.994791624354917</v>
          </cell>
        </row>
        <row r="8">
          <cell r="D8" t="str">
            <v>penále</v>
          </cell>
          <cell r="E8">
            <v>93636538.73999998</v>
          </cell>
          <cell r="F8">
            <v>9.666499850620907</v>
          </cell>
        </row>
        <row r="9">
          <cell r="D9" t="str">
            <v xml:space="preserve">pokuty </v>
          </cell>
          <cell r="E9">
            <v>1835380.5399999998</v>
          </cell>
          <cell r="F9">
            <v>0.18947417273726666</v>
          </cell>
        </row>
        <row r="10">
          <cell r="D10" t="str">
            <v xml:space="preserve">poplatky  </v>
          </cell>
          <cell r="E10">
            <v>455.69</v>
          </cell>
          <cell r="F10">
            <v>4.704282512151134E-5</v>
          </cell>
        </row>
        <row r="11">
          <cell r="D11" t="str">
            <v xml:space="preserve">preplatky na dávkach a regresy   </v>
          </cell>
          <cell r="E11">
            <v>17734328.820000004</v>
          </cell>
          <cell r="F11">
            <v>1.8307905140043423</v>
          </cell>
        </row>
        <row r="12">
          <cell r="D12" t="str">
            <v>Ostatné</v>
          </cell>
          <cell r="E12">
            <v>8203135.4399999995</v>
          </cell>
          <cell r="F12">
            <v>0.8468447101143145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6"/>
  <sheetViews>
    <sheetView view="pageBreakPreview" zoomScale="60" zoomScaleNormal="75" workbookViewId="0">
      <selection activeCell="N35" sqref="N35"/>
    </sheetView>
  </sheetViews>
  <sheetFormatPr defaultColWidth="9.140625" defaultRowHeight="12.75"/>
  <cols>
    <col min="1" max="1" width="9.140625" style="1"/>
    <col min="2" max="2" width="40.140625" style="1" customWidth="1"/>
    <col min="3" max="3" width="20" style="1" bestFit="1" customWidth="1"/>
    <col min="4" max="4" width="10.140625" style="1" customWidth="1"/>
    <col min="5" max="5" width="18.85546875" style="1" customWidth="1"/>
    <col min="6" max="6" width="9.42578125" style="1" customWidth="1"/>
    <col min="7" max="7" width="19.85546875" style="1" customWidth="1"/>
    <col min="8" max="8" width="10.140625" style="1" customWidth="1"/>
    <col min="9" max="9" width="55.140625" style="1" bestFit="1" customWidth="1"/>
    <col min="10" max="10" width="19.140625" style="1" customWidth="1"/>
    <col min="11" max="11" width="10.7109375" style="1" customWidth="1"/>
    <col min="12" max="12" width="18.85546875" style="1" customWidth="1"/>
    <col min="13" max="13" width="9" style="1" customWidth="1"/>
    <col min="14" max="14" width="19.28515625" style="1" customWidth="1"/>
    <col min="15" max="15" width="10" style="1" customWidth="1"/>
    <col min="16" max="16" width="18" style="1" bestFit="1" customWidth="1"/>
    <col min="17" max="17" width="13.28515625" style="1" bestFit="1" customWidth="1"/>
    <col min="18" max="16384" width="9.140625" style="1"/>
  </cols>
  <sheetData>
    <row r="2" spans="2:15"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2:15"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5"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5"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15"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2:15"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5"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2:15"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2:15" ht="18.75" customHeight="1">
      <c r="B10" s="9"/>
      <c r="C10" s="9"/>
      <c r="D10" s="9"/>
      <c r="E10" s="9"/>
      <c r="F10" s="9"/>
      <c r="G10" s="9"/>
      <c r="H10" s="9"/>
      <c r="I10" s="9"/>
      <c r="J10" s="356"/>
      <c r="K10" s="356"/>
      <c r="L10" s="356"/>
      <c r="M10" s="356"/>
      <c r="N10" s="356" t="s">
        <v>75</v>
      </c>
      <c r="O10" s="356"/>
    </row>
    <row r="11" spans="2:15" ht="18.75" customHeight="1">
      <c r="B11" s="357" t="s">
        <v>76</v>
      </c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7"/>
    </row>
    <row r="12" spans="2:15" ht="18.75" customHeight="1">
      <c r="B12" s="357" t="s">
        <v>114</v>
      </c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</row>
    <row r="13" spans="2:15" ht="18.75" customHeight="1" thickBot="1">
      <c r="O13" s="2"/>
    </row>
    <row r="14" spans="2:15" s="3" customFormat="1" ht="15.75" customHeight="1">
      <c r="B14" s="358" t="s">
        <v>77</v>
      </c>
      <c r="C14" s="350" t="s">
        <v>199</v>
      </c>
      <c r="D14" s="351"/>
      <c r="E14" s="344" t="s">
        <v>203</v>
      </c>
      <c r="F14" s="344"/>
      <c r="G14" s="344" t="s">
        <v>207</v>
      </c>
      <c r="H14" s="344"/>
      <c r="I14" s="344" t="s">
        <v>78</v>
      </c>
      <c r="J14" s="350" t="s">
        <v>199</v>
      </c>
      <c r="K14" s="351"/>
      <c r="L14" s="344" t="s">
        <v>203</v>
      </c>
      <c r="M14" s="345"/>
      <c r="N14" s="344" t="s">
        <v>207</v>
      </c>
      <c r="O14" s="345"/>
    </row>
    <row r="15" spans="2:15" s="3" customFormat="1" ht="16.5" thickBot="1">
      <c r="B15" s="359"/>
      <c r="C15" s="221" t="s">
        <v>159</v>
      </c>
      <c r="D15" s="221" t="s">
        <v>79</v>
      </c>
      <c r="E15" s="221" t="s">
        <v>159</v>
      </c>
      <c r="F15" s="221" t="s">
        <v>79</v>
      </c>
      <c r="G15" s="221" t="s">
        <v>159</v>
      </c>
      <c r="H15" s="221" t="s">
        <v>79</v>
      </c>
      <c r="I15" s="360"/>
      <c r="J15" s="222" t="s">
        <v>159</v>
      </c>
      <c r="K15" s="270" t="s">
        <v>79</v>
      </c>
      <c r="L15" s="221" t="s">
        <v>159</v>
      </c>
      <c r="M15" s="223" t="s">
        <v>79</v>
      </c>
      <c r="N15" s="221" t="s">
        <v>159</v>
      </c>
      <c r="O15" s="223" t="s">
        <v>79</v>
      </c>
    </row>
    <row r="16" spans="2:15" s="4" customFormat="1" ht="31.5">
      <c r="B16" s="224" t="s">
        <v>80</v>
      </c>
      <c r="C16" s="142">
        <v>1842762.41</v>
      </c>
      <c r="D16" s="142">
        <f>SUM(C16/C36*100)</f>
        <v>0.11390410136216589</v>
      </c>
      <c r="E16" s="142">
        <v>2232500.65</v>
      </c>
      <c r="F16" s="142">
        <f>SUM(E16/E36*100)</f>
        <v>0.14679443575491763</v>
      </c>
      <c r="G16" s="142">
        <v>2405024.31</v>
      </c>
      <c r="H16" s="142">
        <f>SUM(G16/G36*100)</f>
        <v>0.14780704955020199</v>
      </c>
      <c r="I16" s="225" t="s">
        <v>154</v>
      </c>
      <c r="J16" s="142">
        <v>76689591.319999993</v>
      </c>
      <c r="K16" s="226">
        <f>SUM(J16/J36*100)</f>
        <v>4.7403066915915426</v>
      </c>
      <c r="L16" s="142">
        <v>78294129.459999993</v>
      </c>
      <c r="M16" s="226">
        <f>SUM(L16/L36*100)</f>
        <v>5.1481026699827268</v>
      </c>
      <c r="N16" s="142">
        <v>80066691.129999995</v>
      </c>
      <c r="O16" s="226">
        <f>SUM(N16/N36*100)</f>
        <v>4.9207075928361945</v>
      </c>
    </row>
    <row r="17" spans="1:16" s="4" customFormat="1" ht="15.75">
      <c r="A17" s="331"/>
      <c r="B17" s="338" t="s">
        <v>81</v>
      </c>
      <c r="C17" s="335">
        <v>68338466.359999999</v>
      </c>
      <c r="D17" s="335">
        <f>SUM(C17/C36*100)</f>
        <v>4.2241102580361432</v>
      </c>
      <c r="E17" s="335">
        <v>70954953.819999993</v>
      </c>
      <c r="F17" s="335">
        <f>SUM(E17/E36*100)</f>
        <v>4.6655271567437779</v>
      </c>
      <c r="G17" s="335">
        <v>66715169.740000002</v>
      </c>
      <c r="H17" s="335">
        <f>SUM(G17/G36*100)</f>
        <v>4.1001549791030243</v>
      </c>
      <c r="I17" s="227" t="s">
        <v>19</v>
      </c>
      <c r="J17" s="86">
        <v>33821516.460000001</v>
      </c>
      <c r="K17" s="228">
        <f>SUM(J17/J36*100)</f>
        <v>2.090562200626831</v>
      </c>
      <c r="L17" s="86">
        <v>52236454.479999997</v>
      </c>
      <c r="M17" s="228">
        <f>SUM(L17/L36*100)</f>
        <v>3.434722789992934</v>
      </c>
      <c r="N17" s="86">
        <v>21769717.620000001</v>
      </c>
      <c r="O17" s="228">
        <f>SUM(N17/N36*100)</f>
        <v>1.3379148466708206</v>
      </c>
    </row>
    <row r="18" spans="1:16" s="4" customFormat="1" ht="15.75">
      <c r="A18" s="332"/>
      <c r="B18" s="339"/>
      <c r="C18" s="336"/>
      <c r="D18" s="336"/>
      <c r="E18" s="336"/>
      <c r="F18" s="337"/>
      <c r="G18" s="336"/>
      <c r="H18" s="337"/>
      <c r="I18" s="227" t="s">
        <v>82</v>
      </c>
      <c r="J18" s="86">
        <v>428395681.38</v>
      </c>
      <c r="K18" s="228">
        <f>SUM(J18/J36*100)</f>
        <v>26.479824447374988</v>
      </c>
      <c r="L18" s="86">
        <v>522522262.31</v>
      </c>
      <c r="M18" s="228">
        <f>SUM(L18/L36*100)</f>
        <v>34.357598357330602</v>
      </c>
      <c r="N18" s="86">
        <v>556062201.04999995</v>
      </c>
      <c r="O18" s="228">
        <f>SUM(N18/N36*100)</f>
        <v>34.174254689172656</v>
      </c>
    </row>
    <row r="19" spans="1:16" s="4" customFormat="1" ht="31.5">
      <c r="B19" s="229" t="s">
        <v>124</v>
      </c>
      <c r="C19" s="86">
        <v>4403312.5599999996</v>
      </c>
      <c r="D19" s="86">
        <f>SUM(C19/C36*100)</f>
        <v>0.27217581465835206</v>
      </c>
      <c r="E19" s="86">
        <v>2364965.71</v>
      </c>
      <c r="F19" s="86">
        <f>SUM(E19/E36*100)</f>
        <v>0.15550445953024838</v>
      </c>
      <c r="G19" s="86">
        <v>8265479.6900000004</v>
      </c>
      <c r="H19" s="86">
        <f>SUM(G19/G36*100)</f>
        <v>0.50797663916171321</v>
      </c>
      <c r="I19" s="230" t="s">
        <v>141</v>
      </c>
      <c r="J19" s="135">
        <v>3794997.05</v>
      </c>
      <c r="K19" s="231">
        <f>SUM(J19/J36*100)</f>
        <v>0.23457485691403948</v>
      </c>
      <c r="L19" s="135">
        <v>5444258.0700000003</v>
      </c>
      <c r="M19" s="231">
        <f>SUM(L19/L36*100)</f>
        <v>0.35797830181586143</v>
      </c>
      <c r="N19" s="135">
        <v>4056537.57</v>
      </c>
      <c r="O19" s="231">
        <f>SUM(N19/N36*100)</f>
        <v>0.24930510977298437</v>
      </c>
    </row>
    <row r="20" spans="1:16" s="4" customFormat="1" ht="15.75">
      <c r="B20" s="340" t="s">
        <v>119</v>
      </c>
      <c r="C20" s="333">
        <v>0</v>
      </c>
      <c r="D20" s="333">
        <v>0</v>
      </c>
      <c r="E20" s="333">
        <v>0</v>
      </c>
      <c r="F20" s="333">
        <v>0</v>
      </c>
      <c r="G20" s="333">
        <v>0</v>
      </c>
      <c r="H20" s="333">
        <v>0</v>
      </c>
      <c r="I20" s="227" t="s">
        <v>10</v>
      </c>
      <c r="J20" s="86">
        <v>57700225.950000003</v>
      </c>
      <c r="K20" s="228">
        <f>SUM(J20/J36*100)</f>
        <v>3.5665435487305581</v>
      </c>
      <c r="L20" s="86">
        <v>18769825.039999999</v>
      </c>
      <c r="M20" s="228">
        <f>SUM(L20/L36*100)</f>
        <v>1.2341792043667821</v>
      </c>
      <c r="N20" s="86">
        <v>14337436.02</v>
      </c>
      <c r="O20" s="228">
        <f>SUM(N20/N36*100)</f>
        <v>0.88114457197773244</v>
      </c>
    </row>
    <row r="21" spans="1:16" s="4" customFormat="1" ht="15" customHeight="1">
      <c r="B21" s="341"/>
      <c r="C21" s="334"/>
      <c r="D21" s="334"/>
      <c r="E21" s="334"/>
      <c r="F21" s="334"/>
      <c r="G21" s="334"/>
      <c r="H21" s="334"/>
      <c r="I21" s="227" t="s">
        <v>11</v>
      </c>
      <c r="J21" s="86">
        <v>632675930.24000001</v>
      </c>
      <c r="K21" s="228">
        <f>SUM(J21/J36*100)</f>
        <v>39.106714406801672</v>
      </c>
      <c r="L21" s="86">
        <v>461892620.23000002</v>
      </c>
      <c r="M21" s="228">
        <f>SUM(L21/L36*100)</f>
        <v>30.370995218309705</v>
      </c>
      <c r="N21" s="86">
        <v>332500468.16000003</v>
      </c>
      <c r="O21" s="228">
        <f>SUM(N21/N36*100)</f>
        <v>20.434684576136565</v>
      </c>
    </row>
    <row r="22" spans="1:16" s="4" customFormat="1" ht="15.75">
      <c r="B22" s="341"/>
      <c r="C22" s="334"/>
      <c r="D22" s="334"/>
      <c r="E22" s="334"/>
      <c r="F22" s="334"/>
      <c r="G22" s="334"/>
      <c r="H22" s="334"/>
      <c r="I22" s="227" t="s">
        <v>74</v>
      </c>
      <c r="J22" s="86">
        <v>97004297.859999999</v>
      </c>
      <c r="K22" s="228">
        <f>SUM(J22/J36*100)</f>
        <v>5.9959912987432675</v>
      </c>
      <c r="L22" s="86">
        <v>106478461.16</v>
      </c>
      <c r="M22" s="228">
        <f>SUM(L22/L36*100)</f>
        <v>7.0013173908971149</v>
      </c>
      <c r="N22" s="86">
        <v>122138770.08</v>
      </c>
      <c r="O22" s="228">
        <f>SUM(N22/N36*100)</f>
        <v>7.5063570734614702</v>
      </c>
      <c r="P22" s="5"/>
    </row>
    <row r="23" spans="1:16" s="4" customFormat="1" ht="15.75">
      <c r="B23" s="341"/>
      <c r="C23" s="334"/>
      <c r="D23" s="334"/>
      <c r="E23" s="334"/>
      <c r="F23" s="334"/>
      <c r="G23" s="334"/>
      <c r="H23" s="334"/>
      <c r="I23" s="227" t="s">
        <v>14</v>
      </c>
      <c r="J23" s="86">
        <v>11320703.369999999</v>
      </c>
      <c r="K23" s="228">
        <f>SUM(J23/J36*100)</f>
        <v>0.69975083990751319</v>
      </c>
      <c r="L23" s="86">
        <v>12221592.029999999</v>
      </c>
      <c r="M23" s="228">
        <f>SUM(L23/L36*100)</f>
        <v>0.80361083257496391</v>
      </c>
      <c r="N23" s="86">
        <v>12885105.75</v>
      </c>
      <c r="O23" s="228">
        <f>SUM(N23/N36*100)</f>
        <v>0.79188782256003165</v>
      </c>
    </row>
    <row r="24" spans="1:16" s="4" customFormat="1" ht="15.75" customHeight="1">
      <c r="B24" s="341"/>
      <c r="C24" s="334"/>
      <c r="D24" s="334"/>
      <c r="E24" s="334"/>
      <c r="F24" s="334"/>
      <c r="G24" s="334"/>
      <c r="H24" s="334"/>
      <c r="I24" s="232" t="s">
        <v>15</v>
      </c>
      <c r="J24" s="86">
        <v>76967617.540000007</v>
      </c>
      <c r="K24" s="228">
        <f>SUM(J24/J36*100)</f>
        <v>4.7574919383560577</v>
      </c>
      <c r="L24" s="86">
        <v>60338950.090000004</v>
      </c>
      <c r="M24" s="228">
        <f>SUM(L24/L36*100)</f>
        <v>3.9674891617638215</v>
      </c>
      <c r="N24" s="86">
        <v>67675168.989999995</v>
      </c>
      <c r="O24" s="228">
        <f>SUM(N24/N36*100)</f>
        <v>4.1591542399932013</v>
      </c>
    </row>
    <row r="25" spans="1:16" s="4" customFormat="1" ht="15.75">
      <c r="B25" s="341"/>
      <c r="C25" s="334"/>
      <c r="D25" s="334"/>
      <c r="E25" s="334"/>
      <c r="F25" s="334"/>
      <c r="G25" s="334"/>
      <c r="H25" s="334"/>
      <c r="I25" s="232" t="s">
        <v>13</v>
      </c>
      <c r="J25" s="86">
        <v>38090046.57</v>
      </c>
      <c r="K25" s="228">
        <f>SUM(J25/J36*100)</f>
        <v>2.354406895785822</v>
      </c>
      <c r="L25" s="86">
        <v>32266482.609999999</v>
      </c>
      <c r="M25" s="228">
        <f>SUM(L25/L36*100)</f>
        <v>2.1216298900207766</v>
      </c>
      <c r="N25" s="86">
        <v>43712558.710000001</v>
      </c>
      <c r="O25" s="228">
        <f>SUM(N25/N36*100)</f>
        <v>2.6864694482922231</v>
      </c>
    </row>
    <row r="26" spans="1:16" s="4" customFormat="1" ht="31.5">
      <c r="B26" s="341"/>
      <c r="C26" s="334"/>
      <c r="D26" s="334"/>
      <c r="E26" s="334"/>
      <c r="F26" s="334"/>
      <c r="G26" s="334"/>
      <c r="H26" s="334"/>
      <c r="I26" s="232" t="s">
        <v>113</v>
      </c>
      <c r="J26" s="86">
        <v>0</v>
      </c>
      <c r="K26" s="228">
        <v>0</v>
      </c>
      <c r="L26" s="86">
        <v>0</v>
      </c>
      <c r="M26" s="228">
        <v>0</v>
      </c>
      <c r="N26" s="86">
        <v>0</v>
      </c>
      <c r="O26" s="228">
        <v>0</v>
      </c>
    </row>
    <row r="27" spans="1:16" s="4" customFormat="1" ht="15.75">
      <c r="B27" s="341"/>
      <c r="C27" s="334"/>
      <c r="D27" s="334"/>
      <c r="E27" s="334"/>
      <c r="F27" s="334"/>
      <c r="G27" s="334"/>
      <c r="H27" s="334"/>
      <c r="I27" s="227" t="s">
        <v>16</v>
      </c>
      <c r="J27" s="86">
        <v>62546860.090000004</v>
      </c>
      <c r="K27" s="228">
        <f>SUM(J27/J36*100)</f>
        <v>3.8661217815793028</v>
      </c>
      <c r="L27" s="86">
        <v>52933644.18</v>
      </c>
      <c r="M27" s="228">
        <f>SUM(L27/L36*100)</f>
        <v>3.4805653605765707</v>
      </c>
      <c r="N27" s="86">
        <v>247258038.88999999</v>
      </c>
      <c r="O27" s="228">
        <f>SUM(N27/N36*100)</f>
        <v>15.195888479771751</v>
      </c>
    </row>
    <row r="28" spans="1:16" s="3" customFormat="1" ht="16.5" thickBot="1">
      <c r="B28" s="341"/>
      <c r="C28" s="334"/>
      <c r="D28" s="334"/>
      <c r="E28" s="334"/>
      <c r="F28" s="334"/>
      <c r="G28" s="334"/>
      <c r="H28" s="334"/>
      <c r="I28" s="233" t="s">
        <v>83</v>
      </c>
      <c r="J28" s="88">
        <v>-110728.62</v>
      </c>
      <c r="K28" s="234">
        <f>SUM(J28/J36*100)</f>
        <v>-6.8443136715452919E-3</v>
      </c>
      <c r="L28" s="88">
        <v>-248960.59</v>
      </c>
      <c r="M28" s="234">
        <f>SUM(L28/L36*100)</f>
        <v>-1.6369997175257882E-2</v>
      </c>
      <c r="N28" s="88">
        <v>-121482.27</v>
      </c>
      <c r="O28" s="234">
        <f>SUM(N28/N36*100)</f>
        <v>-7.4660101466338278E-3</v>
      </c>
    </row>
    <row r="29" spans="1:16" s="3" customFormat="1" ht="16.5" thickBot="1">
      <c r="B29" s="235" t="s">
        <v>84</v>
      </c>
      <c r="C29" s="188">
        <f t="shared" ref="C29:D29" si="0">SUM(C16:C28)</f>
        <v>74584541.329999998</v>
      </c>
      <c r="D29" s="188">
        <f t="shared" si="0"/>
        <v>4.6101901740566609</v>
      </c>
      <c r="E29" s="188">
        <f t="shared" ref="E29:F29" si="1">SUM(E16:E28)</f>
        <v>75552420.179999992</v>
      </c>
      <c r="F29" s="188">
        <f t="shared" si="1"/>
        <v>4.9678260520289435</v>
      </c>
      <c r="G29" s="188">
        <v>77385673.739999995</v>
      </c>
      <c r="H29" s="188">
        <f t="shared" ref="H29" si="2">SUM(H16:H28)</f>
        <v>4.7559386678149398</v>
      </c>
      <c r="I29" s="236" t="s">
        <v>85</v>
      </c>
      <c r="J29" s="188">
        <f>SUM(J16:J28)</f>
        <v>1518896739.2099998</v>
      </c>
      <c r="K29" s="189">
        <f>SUM(J29/J36*100)</f>
        <v>93.885444592740029</v>
      </c>
      <c r="L29" s="188">
        <f>SUM(L16:L28)</f>
        <v>1403149719.0700002</v>
      </c>
      <c r="M29" s="189">
        <f>SUM(L29/L36*100)</f>
        <v>92.261819180456612</v>
      </c>
      <c r="N29" s="188">
        <f>SUM(N16:N28)</f>
        <v>1502341211.6999998</v>
      </c>
      <c r="O29" s="189">
        <f>SUM(N29/N36*100)</f>
        <v>92.330302440498997</v>
      </c>
    </row>
    <row r="30" spans="1:16" s="4" customFormat="1" ht="15.75">
      <c r="B30" s="237" t="s">
        <v>86</v>
      </c>
      <c r="C30" s="135">
        <v>515373.02</v>
      </c>
      <c r="D30" s="135">
        <f>SUM(C30/C36*100)</f>
        <v>3.1856033306760123E-2</v>
      </c>
      <c r="E30" s="135">
        <v>999373.63</v>
      </c>
      <c r="F30" s="135">
        <f>SUM(E30/E36*100)</f>
        <v>6.5712181595196331E-2</v>
      </c>
      <c r="G30" s="135">
        <v>1519477.4</v>
      </c>
      <c r="H30" s="135">
        <f>SUM(G30/G36*100)</f>
        <v>9.3383451642620643E-2</v>
      </c>
      <c r="I30" s="238" t="s">
        <v>99</v>
      </c>
      <c r="J30" s="142">
        <v>67765430.980000004</v>
      </c>
      <c r="K30" s="226">
        <f>SUM(J30/J36*100)</f>
        <v>4.1886900217357805</v>
      </c>
      <c r="L30" s="142">
        <v>76865264.540000007</v>
      </c>
      <c r="M30" s="226">
        <f>SUM(L30/L36*100)</f>
        <v>5.0541499897443609</v>
      </c>
      <c r="N30" s="142">
        <v>89761065.390000001</v>
      </c>
      <c r="O30" s="226">
        <f>SUM(N30/N36*100)</f>
        <v>5.5165006792711599</v>
      </c>
    </row>
    <row r="31" spans="1:16" s="4" customFormat="1" ht="15.75">
      <c r="B31" s="239" t="s">
        <v>87</v>
      </c>
      <c r="C31" s="86">
        <v>834755062.5</v>
      </c>
      <c r="D31" s="86">
        <f>SUM(C31/C36*100)</f>
        <v>51.597549817385911</v>
      </c>
      <c r="E31" s="86">
        <v>975519046.01999998</v>
      </c>
      <c r="F31" s="86">
        <f>SUM(E31/E36*100)</f>
        <v>64.143662367436022</v>
      </c>
      <c r="G31" s="86">
        <v>989598417.83000004</v>
      </c>
      <c r="H31" s="86">
        <f>SUM(G31/G36*100)</f>
        <v>60.818355045650371</v>
      </c>
      <c r="I31" s="227" t="s">
        <v>20</v>
      </c>
      <c r="J31" s="86">
        <v>503912.87</v>
      </c>
      <c r="K31" s="228">
        <f>SUM(J31/J36*100)</f>
        <v>3.1147663046903553E-2</v>
      </c>
      <c r="L31" s="86">
        <v>587665</v>
      </c>
      <c r="M31" s="228">
        <f>SUM(L31/L36*100)</f>
        <v>3.8640952730702977E-2</v>
      </c>
      <c r="N31" s="86">
        <v>589287.39</v>
      </c>
      <c r="O31" s="228">
        <f>SUM(N31/N36*100)</f>
        <v>3.6216195441716441E-2</v>
      </c>
    </row>
    <row r="32" spans="1:16" s="4" customFormat="1" ht="15.75">
      <c r="B32" s="239" t="s">
        <v>111</v>
      </c>
      <c r="C32" s="86">
        <v>-377744106.75999999</v>
      </c>
      <c r="D32" s="86">
        <f>SUM(C32/C36*100)</f>
        <v>-23.348969347248545</v>
      </c>
      <c r="E32" s="86">
        <v>-451592545.61000001</v>
      </c>
      <c r="F32" s="86">
        <f>SUM(E32/E36*100)</f>
        <v>-29.693730626213643</v>
      </c>
      <c r="G32" s="86">
        <v>-412029577.38999999</v>
      </c>
      <c r="H32" s="86">
        <f>SUM(G32/G36*100)</f>
        <v>-25.322353669444826</v>
      </c>
      <c r="I32" s="348" t="s">
        <v>165</v>
      </c>
      <c r="J32" s="335">
        <v>30653106.91</v>
      </c>
      <c r="K32" s="353">
        <f>SUM(J32/J36*100)</f>
        <v>1.8947177224772824</v>
      </c>
      <c r="L32" s="346">
        <v>40232006</v>
      </c>
      <c r="M32" s="342">
        <f>SUM(L32/L36*100)</f>
        <v>2.6453898770683271</v>
      </c>
      <c r="N32" s="346">
        <v>34446192.020000003</v>
      </c>
      <c r="O32" s="342">
        <f>SUM(N32/N36*100)</f>
        <v>2.1169806847881358</v>
      </c>
    </row>
    <row r="33" spans="2:15" s="4" customFormat="1" ht="15.75">
      <c r="B33" s="239" t="s">
        <v>88</v>
      </c>
      <c r="C33" s="86">
        <v>1085528691.1700001</v>
      </c>
      <c r="D33" s="86">
        <f>SUM(C33/C36*100)</f>
        <v>67.098270183711293</v>
      </c>
      <c r="E33" s="86">
        <v>919345989.10000002</v>
      </c>
      <c r="F33" s="86">
        <f>SUM(E33/E36*100)</f>
        <v>60.450094710378323</v>
      </c>
      <c r="G33" s="86">
        <v>969874101.20000005</v>
      </c>
      <c r="H33" s="86">
        <f>SUM(G33/G36*100)</f>
        <v>59.606145658264062</v>
      </c>
      <c r="I33" s="348"/>
      <c r="J33" s="334"/>
      <c r="K33" s="354"/>
      <c r="L33" s="346"/>
      <c r="M33" s="342"/>
      <c r="N33" s="346"/>
      <c r="O33" s="342"/>
    </row>
    <row r="34" spans="2:15" s="4" customFormat="1" ht="16.5" thickBot="1">
      <c r="B34" s="240" t="s">
        <v>89</v>
      </c>
      <c r="C34" s="88">
        <v>179628.71</v>
      </c>
      <c r="D34" s="88">
        <f>SUM(C34/C36*100)</f>
        <v>1.1103138787921716E-2</v>
      </c>
      <c r="E34" s="88">
        <v>1010371.29</v>
      </c>
      <c r="F34" s="88">
        <f>SUM(E34/E36*100)</f>
        <v>6.6435314775168494E-2</v>
      </c>
      <c r="G34" s="88">
        <v>789663.72</v>
      </c>
      <c r="H34" s="88">
        <f>SUM(G34/G36*100)</f>
        <v>4.8530846072835261E-2</v>
      </c>
      <c r="I34" s="349"/>
      <c r="J34" s="352"/>
      <c r="K34" s="355"/>
      <c r="L34" s="347"/>
      <c r="M34" s="343"/>
      <c r="N34" s="347"/>
      <c r="O34" s="343"/>
    </row>
    <row r="35" spans="2:15" s="3" customFormat="1" ht="16.5" thickBot="1">
      <c r="B35" s="235" t="s">
        <v>90</v>
      </c>
      <c r="C35" s="188">
        <f>SUM(C30:C34)</f>
        <v>1543234648.6400001</v>
      </c>
      <c r="D35" s="188">
        <f>SUM(C35/C36*100)</f>
        <v>95.389809825943345</v>
      </c>
      <c r="E35" s="188">
        <f>SUM(E30:E34)</f>
        <v>1445282234.4299998</v>
      </c>
      <c r="F35" s="188">
        <f>SUM(E35/E36*100)</f>
        <v>95.03217394797106</v>
      </c>
      <c r="G35" s="188">
        <f>SUM(G30:G34)</f>
        <v>1549752082.76</v>
      </c>
      <c r="H35" s="188">
        <f>SUM(G35/G36*100)</f>
        <v>95.244061332185055</v>
      </c>
      <c r="I35" s="236" t="s">
        <v>91</v>
      </c>
      <c r="J35" s="188">
        <f t="shared" ref="J35" si="3">SUM(J30:J34)</f>
        <v>98922450.760000005</v>
      </c>
      <c r="K35" s="189">
        <f>SUM(J35/J36*100)</f>
        <v>6.1145554072599664</v>
      </c>
      <c r="L35" s="188">
        <f t="shared" ref="L35:N35" si="4">SUM(L30:L34)</f>
        <v>117684935.54000001</v>
      </c>
      <c r="M35" s="189">
        <f>SUM(L35/L36*100)</f>
        <v>7.7381808195433912</v>
      </c>
      <c r="N35" s="188">
        <f t="shared" si="4"/>
        <v>124796544.80000001</v>
      </c>
      <c r="O35" s="189">
        <f>SUM(N35/N36*100)</f>
        <v>7.6696975595010128</v>
      </c>
    </row>
    <row r="36" spans="2:15" s="6" customFormat="1" ht="16.5" thickBot="1">
      <c r="B36" s="241" t="s">
        <v>92</v>
      </c>
      <c r="C36" s="242">
        <f t="shared" ref="C36:F36" si="5">SUM(C35,C29)</f>
        <v>1617819189.97</v>
      </c>
      <c r="D36" s="242">
        <f t="shared" si="5"/>
        <v>100</v>
      </c>
      <c r="E36" s="242">
        <f t="shared" si="5"/>
        <v>1520834654.6099999</v>
      </c>
      <c r="F36" s="242">
        <f t="shared" si="5"/>
        <v>100</v>
      </c>
      <c r="G36" s="242">
        <f t="shared" ref="G36:H36" si="6">SUM(G35,G29)</f>
        <v>1627137756.5</v>
      </c>
      <c r="H36" s="242">
        <f t="shared" si="6"/>
        <v>100</v>
      </c>
      <c r="I36" s="243" t="s">
        <v>93</v>
      </c>
      <c r="J36" s="242">
        <f t="shared" ref="J36:K36" si="7">SUM(J29+J35)</f>
        <v>1617819189.9699998</v>
      </c>
      <c r="K36" s="244">
        <f t="shared" si="7"/>
        <v>100</v>
      </c>
      <c r="L36" s="242">
        <f t="shared" ref="L36:M36" si="8">SUM(L29+L35)</f>
        <v>1520834654.6100001</v>
      </c>
      <c r="M36" s="244">
        <f t="shared" si="8"/>
        <v>100</v>
      </c>
      <c r="N36" s="242">
        <f t="shared" ref="N36:O36" si="9">SUM(N29+N35)</f>
        <v>1627137756.4999998</v>
      </c>
      <c r="O36" s="244">
        <f t="shared" si="9"/>
        <v>100.00000000000001</v>
      </c>
    </row>
    <row r="37" spans="2:15" ht="15" customHeight="1">
      <c r="B37" s="9"/>
      <c r="C37" s="9"/>
      <c r="D37" s="9"/>
      <c r="E37" s="9"/>
      <c r="F37" s="9"/>
      <c r="G37" s="138"/>
      <c r="H37" s="9"/>
      <c r="I37" s="25"/>
      <c r="J37" s="139"/>
      <c r="K37" s="140"/>
      <c r="L37" s="139"/>
      <c r="M37" s="140"/>
      <c r="N37" s="139"/>
      <c r="O37" s="140"/>
    </row>
    <row r="38" spans="2:15" ht="18.75" customHeight="1">
      <c r="E38" s="7"/>
    </row>
    <row r="39" spans="2:15" ht="18.75" customHeight="1">
      <c r="G39" s="7"/>
      <c r="J39" s="16"/>
      <c r="K39" s="16"/>
      <c r="L39" s="16"/>
      <c r="M39" s="16"/>
      <c r="N39" s="16"/>
      <c r="O39" s="16"/>
    </row>
    <row r="40" spans="2:15" ht="18.75" customHeight="1">
      <c r="G40" s="16"/>
    </row>
    <row r="41" spans="2:15" ht="18.75" customHeight="1">
      <c r="G41" s="16"/>
    </row>
    <row r="42" spans="2:15" ht="18.75" customHeight="1"/>
    <row r="43" spans="2:15" ht="18.75" customHeight="1"/>
    <row r="44" spans="2:15" ht="18.75" customHeight="1">
      <c r="G44" s="16"/>
    </row>
    <row r="45" spans="2:15" ht="18.75" customHeight="1">
      <c r="G45" s="16"/>
    </row>
    <row r="46" spans="2:15" ht="18.75" customHeight="1">
      <c r="G46" s="16"/>
    </row>
  </sheetData>
  <mergeCells count="35">
    <mergeCell ref="N10:O10"/>
    <mergeCell ref="B11:O11"/>
    <mergeCell ref="B12:O12"/>
    <mergeCell ref="B14:B15"/>
    <mergeCell ref="E14:F14"/>
    <mergeCell ref="G14:H14"/>
    <mergeCell ref="I14:I15"/>
    <mergeCell ref="L14:M14"/>
    <mergeCell ref="J10:K10"/>
    <mergeCell ref="L10:M10"/>
    <mergeCell ref="I32:I34"/>
    <mergeCell ref="J14:K14"/>
    <mergeCell ref="C14:D14"/>
    <mergeCell ref="J32:J34"/>
    <mergeCell ref="K32:K34"/>
    <mergeCell ref="O32:O34"/>
    <mergeCell ref="N14:O14"/>
    <mergeCell ref="M32:M34"/>
    <mergeCell ref="N32:N34"/>
    <mergeCell ref="L32:L34"/>
    <mergeCell ref="A17:A18"/>
    <mergeCell ref="E20:E28"/>
    <mergeCell ref="F20:F28"/>
    <mergeCell ref="G20:G28"/>
    <mergeCell ref="H20:H28"/>
    <mergeCell ref="E17:E18"/>
    <mergeCell ref="F17:F18"/>
    <mergeCell ref="G17:G18"/>
    <mergeCell ref="C20:C28"/>
    <mergeCell ref="D20:D28"/>
    <mergeCell ref="C17:C18"/>
    <mergeCell ref="D17:D18"/>
    <mergeCell ref="B17:B18"/>
    <mergeCell ref="H17:H18"/>
    <mergeCell ref="B20:B28"/>
  </mergeCells>
  <pageMargins left="0.70866141732283472" right="0.70866141732283472" top="2.5196850393700787" bottom="0.74803149606299213" header="0.31496062992125984" footer="0.31496062992125984"/>
  <pageSetup paperSize="8" scale="7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24"/>
  <sheetViews>
    <sheetView view="pageBreakPreview" zoomScale="60" zoomScaleNormal="100" workbookViewId="0">
      <selection activeCell="F11" sqref="F11"/>
    </sheetView>
  </sheetViews>
  <sheetFormatPr defaultColWidth="9.140625" defaultRowHeight="15.75"/>
  <cols>
    <col min="1" max="1" width="9.140625" style="36"/>
    <col min="2" max="2" width="41.42578125" style="36" customWidth="1"/>
    <col min="3" max="3" width="16.28515625" style="36" customWidth="1"/>
    <col min="4" max="5" width="16.42578125" style="36" customWidth="1"/>
    <col min="6" max="6" width="14.140625" style="36" customWidth="1"/>
    <col min="7" max="7" width="11.5703125" style="36" customWidth="1"/>
    <col min="8" max="8" width="12.85546875" style="36" customWidth="1"/>
    <col min="9" max="16384" width="9.140625" style="36"/>
  </cols>
  <sheetData>
    <row r="3" spans="2:9">
      <c r="H3" s="37" t="s">
        <v>155</v>
      </c>
    </row>
    <row r="4" spans="2:9">
      <c r="H4" s="37"/>
    </row>
    <row r="6" spans="2:9" ht="18.75">
      <c r="B6" s="397" t="s">
        <v>214</v>
      </c>
      <c r="C6" s="397"/>
      <c r="D6" s="397"/>
      <c r="E6" s="397"/>
      <c r="F6" s="397"/>
      <c r="G6" s="397"/>
      <c r="H6" s="397"/>
      <c r="I6" s="397"/>
    </row>
    <row r="7" spans="2:9" ht="18.75">
      <c r="B7" s="398" t="s">
        <v>180</v>
      </c>
      <c r="C7" s="399"/>
      <c r="D7" s="399"/>
      <c r="E7" s="399"/>
      <c r="F7" s="399"/>
      <c r="G7" s="399"/>
      <c r="H7" s="399"/>
      <c r="I7" s="170"/>
    </row>
    <row r="8" spans="2:9" ht="18.75">
      <c r="B8" s="181"/>
      <c r="C8" s="182"/>
      <c r="D8" s="182"/>
      <c r="E8" s="182"/>
      <c r="F8" s="182"/>
      <c r="G8" s="182"/>
      <c r="H8" s="182"/>
      <c r="I8" s="170"/>
    </row>
    <row r="9" spans="2:9" ht="19.5" thickBot="1">
      <c r="B9" s="170"/>
      <c r="C9" s="170"/>
      <c r="D9" s="170"/>
      <c r="E9" s="170"/>
      <c r="F9" s="170"/>
      <c r="G9" s="170"/>
      <c r="H9" s="183" t="s">
        <v>166</v>
      </c>
      <c r="I9" s="170"/>
    </row>
    <row r="10" spans="2:9" ht="48" thickBot="1">
      <c r="B10" s="206" t="s">
        <v>128</v>
      </c>
      <c r="C10" s="207" t="s">
        <v>204</v>
      </c>
      <c r="D10" s="207" t="s">
        <v>217</v>
      </c>
      <c r="E10" s="207" t="s">
        <v>218</v>
      </c>
      <c r="F10" s="207" t="s">
        <v>219</v>
      </c>
      <c r="G10" s="207" t="s">
        <v>158</v>
      </c>
      <c r="H10" s="208" t="s">
        <v>178</v>
      </c>
    </row>
    <row r="11" spans="2:9" ht="16.5" thickBot="1">
      <c r="B11" s="213" t="s">
        <v>67</v>
      </c>
      <c r="C11" s="214">
        <v>1</v>
      </c>
      <c r="D11" s="215">
        <v>2</v>
      </c>
      <c r="E11" s="215">
        <v>3</v>
      </c>
      <c r="F11" s="214">
        <v>4</v>
      </c>
      <c r="G11" s="216">
        <v>5</v>
      </c>
      <c r="H11" s="217">
        <v>6</v>
      </c>
    </row>
    <row r="12" spans="2:9">
      <c r="B12" s="209" t="s">
        <v>135</v>
      </c>
      <c r="C12" s="210">
        <v>292164</v>
      </c>
      <c r="D12" s="210">
        <v>285806</v>
      </c>
      <c r="E12" s="210">
        <v>285806</v>
      </c>
      <c r="F12" s="210">
        <v>286336</v>
      </c>
      <c r="G12" s="211">
        <v>100.19</v>
      </c>
      <c r="H12" s="212">
        <v>530</v>
      </c>
    </row>
    <row r="13" spans="2:9">
      <c r="B13" s="198" t="s">
        <v>136</v>
      </c>
      <c r="C13" s="173">
        <v>239928</v>
      </c>
      <c r="D13" s="173">
        <v>264312</v>
      </c>
      <c r="E13" s="173">
        <v>265421</v>
      </c>
      <c r="F13" s="173">
        <v>264566</v>
      </c>
      <c r="G13" s="174">
        <v>99.68</v>
      </c>
      <c r="H13" s="199">
        <v>-855</v>
      </c>
    </row>
    <row r="14" spans="2:9">
      <c r="B14" s="400" t="s">
        <v>9</v>
      </c>
      <c r="C14" s="401"/>
      <c r="D14" s="401"/>
      <c r="E14" s="401"/>
      <c r="F14" s="401"/>
      <c r="G14" s="401"/>
      <c r="H14" s="402"/>
    </row>
    <row r="15" spans="2:9">
      <c r="B15" s="200" t="s">
        <v>137</v>
      </c>
      <c r="C15" s="171">
        <v>6668</v>
      </c>
      <c r="D15" s="171">
        <v>7358</v>
      </c>
      <c r="E15" s="171">
        <v>8248</v>
      </c>
      <c r="F15" s="171">
        <v>8227</v>
      </c>
      <c r="G15" s="172">
        <v>99.75</v>
      </c>
      <c r="H15" s="201">
        <v>-21</v>
      </c>
    </row>
    <row r="16" spans="2:9">
      <c r="B16" s="200" t="s">
        <v>138</v>
      </c>
      <c r="C16" s="171">
        <v>233260</v>
      </c>
      <c r="D16" s="171">
        <v>256954</v>
      </c>
      <c r="E16" s="171">
        <v>257173</v>
      </c>
      <c r="F16" s="171">
        <v>256339</v>
      </c>
      <c r="G16" s="172">
        <v>99.68</v>
      </c>
      <c r="H16" s="201">
        <v>-834</v>
      </c>
    </row>
    <row r="17" spans="2:8">
      <c r="B17" s="403" t="s">
        <v>51</v>
      </c>
      <c r="C17" s="404"/>
      <c r="D17" s="404"/>
      <c r="E17" s="404"/>
      <c r="F17" s="404"/>
      <c r="G17" s="404"/>
      <c r="H17" s="405"/>
    </row>
    <row r="18" spans="2:8" ht="16.5" thickBot="1">
      <c r="B18" s="202" t="s">
        <v>194</v>
      </c>
      <c r="C18" s="203">
        <v>163963</v>
      </c>
      <c r="D18" s="203">
        <v>177574</v>
      </c>
      <c r="E18" s="203">
        <v>176973</v>
      </c>
      <c r="F18" s="203">
        <v>176882</v>
      </c>
      <c r="G18" s="204">
        <v>99.95</v>
      </c>
      <c r="H18" s="205">
        <v>-91</v>
      </c>
    </row>
    <row r="20" spans="2:8">
      <c r="B20" s="34"/>
      <c r="C20" s="38"/>
      <c r="D20" s="38"/>
      <c r="E20" s="38"/>
      <c r="F20" s="38"/>
    </row>
    <row r="22" spans="2:8">
      <c r="B22" s="34"/>
      <c r="C22" s="38"/>
      <c r="D22" s="38"/>
      <c r="E22" s="38"/>
      <c r="F22" s="38"/>
    </row>
    <row r="23" spans="2:8">
      <c r="C23" s="38"/>
      <c r="D23" s="38"/>
      <c r="E23" s="38"/>
      <c r="F23" s="38"/>
      <c r="G23" s="38"/>
      <c r="H23" s="38"/>
    </row>
    <row r="24" spans="2:8">
      <c r="D24" s="38"/>
      <c r="E24" s="38"/>
    </row>
  </sheetData>
  <mergeCells count="4">
    <mergeCell ref="B6:I6"/>
    <mergeCell ref="B7:H7"/>
    <mergeCell ref="B14:H14"/>
    <mergeCell ref="B17:H1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R3"/>
  <sheetViews>
    <sheetView tabSelected="1" zoomScaleNormal="100" workbookViewId="0">
      <selection activeCell="A46" sqref="A46"/>
    </sheetView>
  </sheetViews>
  <sheetFormatPr defaultRowHeight="12.75"/>
  <sheetData>
    <row r="3" spans="18:18">
      <c r="R3" t="s">
        <v>205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  <colBreaks count="1" manualBreakCount="1">
    <brk id="1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5"/>
  <sheetViews>
    <sheetView view="pageBreakPreview" zoomScale="60" zoomScaleNormal="75" workbookViewId="0">
      <selection activeCell="F11" sqref="F11"/>
    </sheetView>
  </sheetViews>
  <sheetFormatPr defaultColWidth="9.140625" defaultRowHeight="12.75"/>
  <cols>
    <col min="1" max="1" width="9.140625" style="1"/>
    <col min="2" max="2" width="25.7109375" style="1" customWidth="1"/>
    <col min="3" max="3" width="18" style="1" customWidth="1"/>
    <col min="4" max="4" width="18.42578125" style="1" customWidth="1"/>
    <col min="5" max="5" width="25" style="1" customWidth="1"/>
    <col min="6" max="6" width="18.85546875" style="1" customWidth="1"/>
    <col min="7" max="7" width="17.42578125" style="1" customWidth="1"/>
    <col min="8" max="8" width="18.140625" style="1" customWidth="1"/>
    <col min="9" max="9" width="15.42578125" style="1" customWidth="1"/>
    <col min="10" max="10" width="15.5703125" style="1" customWidth="1"/>
    <col min="11" max="11" width="19.5703125" style="1" customWidth="1"/>
    <col min="12" max="12" width="15.42578125" style="1" bestFit="1" customWidth="1"/>
    <col min="13" max="16384" width="9.140625" style="1"/>
  </cols>
  <sheetData>
    <row r="2" spans="2:11" ht="15.75">
      <c r="B2" s="9"/>
      <c r="C2" s="9"/>
      <c r="D2" s="9"/>
      <c r="E2" s="9"/>
      <c r="F2" s="9"/>
      <c r="G2" s="9"/>
      <c r="H2" s="9"/>
      <c r="I2" s="9"/>
      <c r="J2" s="9"/>
      <c r="K2" s="2" t="s">
        <v>125</v>
      </c>
    </row>
    <row r="3" spans="2:11" ht="15.75">
      <c r="B3" s="9"/>
      <c r="C3" s="9"/>
      <c r="D3" s="9"/>
      <c r="E3" s="9"/>
      <c r="F3" s="9"/>
      <c r="G3" s="9"/>
      <c r="H3" s="9"/>
      <c r="I3" s="9"/>
      <c r="J3" s="9"/>
      <c r="K3" s="9"/>
    </row>
    <row r="4" spans="2:11" ht="24.75" customHeight="1">
      <c r="B4" s="361" t="s">
        <v>208</v>
      </c>
      <c r="C4" s="361"/>
      <c r="D4" s="361"/>
      <c r="E4" s="361"/>
      <c r="F4" s="361"/>
      <c r="G4" s="361"/>
      <c r="H4" s="361"/>
      <c r="I4" s="361"/>
      <c r="J4" s="361"/>
      <c r="K4" s="361"/>
    </row>
    <row r="5" spans="2:11" ht="15.75">
      <c r="B5" s="8"/>
      <c r="C5" s="8"/>
      <c r="D5" s="361" t="s">
        <v>156</v>
      </c>
      <c r="E5" s="362"/>
      <c r="F5" s="362"/>
      <c r="G5" s="362"/>
      <c r="H5" s="362"/>
      <c r="I5" s="8"/>
      <c r="J5" s="8"/>
      <c r="K5" s="9"/>
    </row>
    <row r="6" spans="2:11" ht="16.5" thickBot="1">
      <c r="B6" s="24"/>
      <c r="C6" s="24"/>
      <c r="D6" s="24"/>
      <c r="E6" s="24"/>
      <c r="F6" s="24"/>
      <c r="G6" s="24"/>
      <c r="H6" s="24"/>
      <c r="I6" s="24"/>
      <c r="J6" s="24"/>
      <c r="K6" s="2" t="s">
        <v>159</v>
      </c>
    </row>
    <row r="7" spans="2:11" ht="63.75" thickBot="1">
      <c r="B7" s="51"/>
      <c r="C7" s="245" t="s">
        <v>23</v>
      </c>
      <c r="D7" s="245" t="s">
        <v>24</v>
      </c>
      <c r="E7" s="58" t="s">
        <v>25</v>
      </c>
      <c r="F7" s="245" t="s">
        <v>26</v>
      </c>
      <c r="G7" s="58" t="s">
        <v>27</v>
      </c>
      <c r="H7" s="245" t="s">
        <v>28</v>
      </c>
      <c r="I7" s="58" t="s">
        <v>29</v>
      </c>
      <c r="J7" s="245" t="s">
        <v>30</v>
      </c>
      <c r="K7" s="285" t="s">
        <v>110</v>
      </c>
    </row>
    <row r="8" spans="2:11" ht="51.75" customHeight="1">
      <c r="B8" s="246" t="s">
        <v>121</v>
      </c>
      <c r="C8" s="279">
        <v>50817233.280000001</v>
      </c>
      <c r="D8" s="279">
        <v>120211207.31</v>
      </c>
      <c r="E8" s="281">
        <v>45225853.710000001</v>
      </c>
      <c r="F8" s="279">
        <v>2211339.17</v>
      </c>
      <c r="G8" s="281">
        <v>4211407.37</v>
      </c>
      <c r="H8" s="279">
        <v>12589.2</v>
      </c>
      <c r="I8" s="281">
        <v>248717.28</v>
      </c>
      <c r="J8" s="279">
        <v>2116248.4300000002</v>
      </c>
      <c r="K8" s="286">
        <f>SUM(C8:J8)</f>
        <v>225054595.75</v>
      </c>
    </row>
    <row r="9" spans="2:11" ht="15.75">
      <c r="B9" s="247" t="s">
        <v>31</v>
      </c>
      <c r="C9" s="280">
        <v>938357.28</v>
      </c>
      <c r="D9" s="280">
        <v>685317.12</v>
      </c>
      <c r="E9" s="282">
        <v>644280</v>
      </c>
      <c r="F9" s="280">
        <v>51600</v>
      </c>
      <c r="G9" s="282">
        <v>84335</v>
      </c>
      <c r="H9" s="280">
        <v>0</v>
      </c>
      <c r="I9" s="282">
        <v>2373900</v>
      </c>
      <c r="J9" s="280">
        <v>5853303.3799999999</v>
      </c>
      <c r="K9" s="287">
        <f>SUM(C9:J9)</f>
        <v>10631092.780000001</v>
      </c>
    </row>
    <row r="10" spans="2:11" ht="15.75">
      <c r="B10" s="247" t="s">
        <v>32</v>
      </c>
      <c r="C10" s="280">
        <v>2239.9</v>
      </c>
      <c r="D10" s="280">
        <v>0</v>
      </c>
      <c r="E10" s="282">
        <v>2962890.45</v>
      </c>
      <c r="F10" s="280">
        <v>33635.4</v>
      </c>
      <c r="G10" s="282">
        <v>0</v>
      </c>
      <c r="H10" s="280">
        <v>0</v>
      </c>
      <c r="I10" s="282">
        <v>938357.28</v>
      </c>
      <c r="J10" s="280">
        <v>1388332.12</v>
      </c>
      <c r="K10" s="287">
        <f>SUM(C10:J10)</f>
        <v>5325455.1500000004</v>
      </c>
    </row>
    <row r="11" spans="2:11" ht="15.75">
      <c r="B11" s="247" t="s">
        <v>33</v>
      </c>
      <c r="C11" s="280">
        <v>0</v>
      </c>
      <c r="D11" s="280">
        <v>0</v>
      </c>
      <c r="E11" s="282">
        <v>0</v>
      </c>
      <c r="F11" s="280">
        <v>84335</v>
      </c>
      <c r="G11" s="282"/>
      <c r="H11" s="280">
        <v>0</v>
      </c>
      <c r="I11" s="282">
        <v>0</v>
      </c>
      <c r="J11" s="280">
        <v>0</v>
      </c>
      <c r="K11" s="287">
        <v>0</v>
      </c>
    </row>
    <row r="12" spans="2:11" ht="38.25" customHeight="1">
      <c r="B12" s="248" t="s">
        <v>5</v>
      </c>
      <c r="C12" s="280">
        <f>SUM(C8+C9-C10)</f>
        <v>51753350.660000004</v>
      </c>
      <c r="D12" s="280">
        <f t="shared" ref="D12:J12" si="0">SUM(D8+D9-D10)</f>
        <v>120896524.43000001</v>
      </c>
      <c r="E12" s="282">
        <f t="shared" si="0"/>
        <v>42907243.259999998</v>
      </c>
      <c r="F12" s="280">
        <f t="shared" si="0"/>
        <v>2229303.77</v>
      </c>
      <c r="G12" s="282">
        <f t="shared" si="0"/>
        <v>4295742.37</v>
      </c>
      <c r="H12" s="280">
        <f>SUM(H8+H9-H10)</f>
        <v>12589.2</v>
      </c>
      <c r="I12" s="282">
        <f t="shared" si="0"/>
        <v>1684259.9999999998</v>
      </c>
      <c r="J12" s="280">
        <f t="shared" si="0"/>
        <v>6581219.6900000004</v>
      </c>
      <c r="K12" s="287">
        <f>SUM(K8+K9-K10)</f>
        <v>230360233.38</v>
      </c>
    </row>
    <row r="13" spans="2:11" ht="51" customHeight="1">
      <c r="B13" s="249" t="s">
        <v>122</v>
      </c>
      <c r="C13" s="280">
        <v>48584732.630000003</v>
      </c>
      <c r="D13" s="280">
        <v>61520799.369999997</v>
      </c>
      <c r="E13" s="282">
        <v>37473960.390000001</v>
      </c>
      <c r="F13" s="280">
        <v>1922683.18</v>
      </c>
      <c r="G13" s="282">
        <v>0</v>
      </c>
      <c r="H13" s="280">
        <v>0</v>
      </c>
      <c r="I13" s="282">
        <v>0</v>
      </c>
      <c r="J13" s="280">
        <v>0</v>
      </c>
      <c r="K13" s="287">
        <f>SUM(C13:J13)</f>
        <v>149502175.56999999</v>
      </c>
    </row>
    <row r="14" spans="2:11" ht="15.75">
      <c r="B14" s="247" t="s">
        <v>34</v>
      </c>
      <c r="C14" s="280">
        <v>769185.72</v>
      </c>
      <c r="D14" s="280">
        <v>3294120.74</v>
      </c>
      <c r="E14" s="282">
        <v>3192665.78</v>
      </c>
      <c r="F14" s="280">
        <v>126941</v>
      </c>
      <c r="G14" s="282">
        <v>0</v>
      </c>
      <c r="H14" s="280">
        <v>0</v>
      </c>
      <c r="I14" s="282">
        <v>0</v>
      </c>
      <c r="J14" s="280">
        <v>0</v>
      </c>
      <c r="K14" s="287">
        <f>SUM(C14:J14)</f>
        <v>7382913.2400000002</v>
      </c>
    </row>
    <row r="15" spans="2:11" ht="15.75">
      <c r="B15" s="247" t="s">
        <v>35</v>
      </c>
      <c r="C15" s="280">
        <v>5592</v>
      </c>
      <c r="D15" s="280">
        <v>195438.06</v>
      </c>
      <c r="E15" s="282">
        <v>3665941.71</v>
      </c>
      <c r="F15" s="280">
        <v>43557.4</v>
      </c>
      <c r="G15" s="282">
        <v>0</v>
      </c>
      <c r="H15" s="280">
        <v>0</v>
      </c>
      <c r="I15" s="282">
        <v>0</v>
      </c>
      <c r="J15" s="280">
        <v>0</v>
      </c>
      <c r="K15" s="287">
        <f>SUM(C15:J15)</f>
        <v>3910529.17</v>
      </c>
    </row>
    <row r="16" spans="2:11" ht="38.25" customHeight="1">
      <c r="B16" s="247" t="s">
        <v>5</v>
      </c>
      <c r="C16" s="280">
        <f>SUM(C13+C14-C15)</f>
        <v>49348326.350000001</v>
      </c>
      <c r="D16" s="280">
        <f>SUM(D13+D14-D15)</f>
        <v>64619482.049999997</v>
      </c>
      <c r="E16" s="282">
        <f>SUM(E13+E14-E15)</f>
        <v>37000684.460000001</v>
      </c>
      <c r="F16" s="280">
        <f>SUM(F13+F14-F15)</f>
        <v>2006066.78</v>
      </c>
      <c r="G16" s="282">
        <v>0</v>
      </c>
      <c r="H16" s="280">
        <v>0</v>
      </c>
      <c r="I16" s="282">
        <v>0</v>
      </c>
      <c r="J16" s="280">
        <v>0</v>
      </c>
      <c r="K16" s="287">
        <f>SUM(K13+K14-K15)</f>
        <v>152974559.64000002</v>
      </c>
    </row>
    <row r="17" spans="2:11" ht="47.25" customHeight="1">
      <c r="B17" s="249" t="s">
        <v>123</v>
      </c>
      <c r="C17" s="273">
        <v>0</v>
      </c>
      <c r="D17" s="273">
        <v>0</v>
      </c>
      <c r="E17" s="283">
        <v>0</v>
      </c>
      <c r="F17" s="273">
        <v>0</v>
      </c>
      <c r="G17" s="283">
        <v>0</v>
      </c>
      <c r="H17" s="273">
        <v>0</v>
      </c>
      <c r="I17" s="283">
        <v>0</v>
      </c>
      <c r="J17" s="273">
        <v>0</v>
      </c>
      <c r="K17" s="288">
        <f t="shared" ref="K17:K22" si="1">SUM(C17:J17)</f>
        <v>0</v>
      </c>
    </row>
    <row r="18" spans="2:11" ht="15.75">
      <c r="B18" s="247" t="s">
        <v>31</v>
      </c>
      <c r="C18" s="273">
        <v>0</v>
      </c>
      <c r="D18" s="273">
        <v>0</v>
      </c>
      <c r="E18" s="283">
        <v>0</v>
      </c>
      <c r="F18" s="273">
        <v>0</v>
      </c>
      <c r="G18" s="283">
        <v>0</v>
      </c>
      <c r="H18" s="273">
        <v>0</v>
      </c>
      <c r="I18" s="283">
        <v>0</v>
      </c>
      <c r="J18" s="273">
        <v>0</v>
      </c>
      <c r="K18" s="288">
        <f t="shared" si="1"/>
        <v>0</v>
      </c>
    </row>
    <row r="19" spans="2:11" ht="15.75">
      <c r="B19" s="247" t="s">
        <v>32</v>
      </c>
      <c r="C19" s="273">
        <v>0</v>
      </c>
      <c r="D19" s="273">
        <v>0</v>
      </c>
      <c r="E19" s="283">
        <v>0</v>
      </c>
      <c r="F19" s="273">
        <v>0</v>
      </c>
      <c r="G19" s="283">
        <v>0</v>
      </c>
      <c r="H19" s="273">
        <v>0</v>
      </c>
      <c r="I19" s="283">
        <v>0</v>
      </c>
      <c r="J19" s="273">
        <v>0</v>
      </c>
      <c r="K19" s="288">
        <f t="shared" si="1"/>
        <v>0</v>
      </c>
    </row>
    <row r="20" spans="2:11" ht="36.75" customHeight="1" thickBot="1">
      <c r="B20" s="294" t="s">
        <v>5</v>
      </c>
      <c r="C20" s="278">
        <v>0</v>
      </c>
      <c r="D20" s="278">
        <v>0</v>
      </c>
      <c r="E20" s="284">
        <v>0</v>
      </c>
      <c r="F20" s="278">
        <v>0</v>
      </c>
      <c r="G20" s="284">
        <v>0</v>
      </c>
      <c r="H20" s="278">
        <v>0</v>
      </c>
      <c r="I20" s="284">
        <v>0</v>
      </c>
      <c r="J20" s="278">
        <v>0</v>
      </c>
      <c r="K20" s="289">
        <f t="shared" si="1"/>
        <v>0</v>
      </c>
    </row>
    <row r="21" spans="2:11" ht="16.5" thickBot="1">
      <c r="B21" s="293" t="s">
        <v>36</v>
      </c>
      <c r="C21" s="276"/>
      <c r="D21" s="276"/>
      <c r="E21" s="276"/>
      <c r="F21" s="276"/>
      <c r="G21" s="276"/>
      <c r="H21" s="276"/>
      <c r="I21" s="276"/>
      <c r="J21" s="276"/>
      <c r="K21" s="277"/>
    </row>
    <row r="22" spans="2:11" ht="52.5" customHeight="1" thickBot="1">
      <c r="B22" s="250" t="s">
        <v>37</v>
      </c>
      <c r="C22" s="275">
        <f>SUM(C8-C13)</f>
        <v>2232500.6499999985</v>
      </c>
      <c r="D22" s="291">
        <f>SUM(D8-D13)</f>
        <v>58690407.940000005</v>
      </c>
      <c r="E22" s="275">
        <f>SUM(E8-E13)</f>
        <v>7751893.3200000003</v>
      </c>
      <c r="F22" s="291">
        <f>SUM(F8-F13)</f>
        <v>288655.99</v>
      </c>
      <c r="G22" s="275">
        <f>SUM(G8)</f>
        <v>4211407.37</v>
      </c>
      <c r="H22" s="291">
        <f>SUM(H8)</f>
        <v>12589.2</v>
      </c>
      <c r="I22" s="275">
        <f>SUM(I8)</f>
        <v>248717.28</v>
      </c>
      <c r="J22" s="291">
        <f>SUM(J8)</f>
        <v>2116248.4300000002</v>
      </c>
      <c r="K22" s="274">
        <f t="shared" si="1"/>
        <v>75552420.180000007</v>
      </c>
    </row>
    <row r="23" spans="2:11" ht="51.75" customHeight="1" thickBot="1">
      <c r="B23" s="251" t="s">
        <v>5</v>
      </c>
      <c r="C23" s="290">
        <f t="shared" ref="C23:K23" si="2">SUM(C12-C16)</f>
        <v>2405024.3100000024</v>
      </c>
      <c r="D23" s="292">
        <f t="shared" si="2"/>
        <v>56277042.38000001</v>
      </c>
      <c r="E23" s="290">
        <f t="shared" si="2"/>
        <v>5906558.799999997</v>
      </c>
      <c r="F23" s="292">
        <f t="shared" si="2"/>
        <v>223236.99</v>
      </c>
      <c r="G23" s="290">
        <f t="shared" si="2"/>
        <v>4295742.37</v>
      </c>
      <c r="H23" s="292">
        <f t="shared" si="2"/>
        <v>12589.2</v>
      </c>
      <c r="I23" s="290">
        <f t="shared" si="2"/>
        <v>1684259.9999999998</v>
      </c>
      <c r="J23" s="292">
        <f t="shared" si="2"/>
        <v>6581219.6900000004</v>
      </c>
      <c r="K23" s="275">
        <f t="shared" si="2"/>
        <v>77385673.73999998</v>
      </c>
    </row>
    <row r="24" spans="2:11" ht="15.75">
      <c r="B24" s="9"/>
      <c r="C24" s="138"/>
      <c r="D24" s="138"/>
      <c r="E24" s="9"/>
      <c r="F24" s="9"/>
      <c r="G24" s="9"/>
      <c r="H24" s="9"/>
      <c r="I24" s="9"/>
      <c r="J24" s="9"/>
      <c r="K24" s="9"/>
    </row>
    <row r="25" spans="2:11" ht="15.75">
      <c r="B25" s="9"/>
      <c r="C25" s="138"/>
      <c r="D25" s="9"/>
      <c r="E25" s="9"/>
      <c r="F25" s="9"/>
      <c r="G25" s="9"/>
      <c r="H25" s="9"/>
      <c r="I25" s="9"/>
      <c r="J25" s="9"/>
      <c r="K25" s="9"/>
    </row>
  </sheetData>
  <mergeCells count="2">
    <mergeCell ref="B4:K4"/>
    <mergeCell ref="D5:H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9"/>
  <sheetViews>
    <sheetView view="pageBreakPreview" topLeftCell="A2" zoomScale="60" zoomScaleNormal="75" workbookViewId="0">
      <selection activeCell="F26" sqref="F26:F27"/>
    </sheetView>
  </sheetViews>
  <sheetFormatPr defaultColWidth="18.42578125" defaultRowHeight="12.75"/>
  <cols>
    <col min="1" max="1" width="13.7109375" style="1" customWidth="1"/>
    <col min="2" max="2" width="46.42578125" style="1" customWidth="1"/>
    <col min="3" max="3" width="26.28515625" style="1" customWidth="1"/>
    <col min="4" max="4" width="28" style="1" customWidth="1"/>
    <col min="5" max="16384" width="18.42578125" style="1"/>
  </cols>
  <sheetData>
    <row r="2" spans="2:4" ht="15.75">
      <c r="B2" s="9"/>
      <c r="C2" s="9"/>
      <c r="D2" s="10" t="s">
        <v>100</v>
      </c>
    </row>
    <row r="3" spans="2:4" ht="15.75">
      <c r="B3" s="9"/>
      <c r="C3" s="9"/>
      <c r="D3" s="9"/>
    </row>
    <row r="4" spans="2:4" s="11" customFormat="1" ht="34.5" customHeight="1">
      <c r="B4" s="365" t="s">
        <v>198</v>
      </c>
      <c r="C4" s="365"/>
      <c r="D4" s="365"/>
    </row>
    <row r="5" spans="2:4" ht="18.75">
      <c r="B5" s="366" t="s">
        <v>101</v>
      </c>
      <c r="C5" s="366"/>
      <c r="D5" s="366"/>
    </row>
    <row r="6" spans="2:4" ht="15.75">
      <c r="B6" s="12"/>
      <c r="C6" s="12"/>
      <c r="D6" s="12"/>
    </row>
    <row r="7" spans="2:4" ht="16.5" thickBot="1">
      <c r="B7" s="13"/>
      <c r="C7" s="9"/>
      <c r="D7" s="14" t="s">
        <v>159</v>
      </c>
    </row>
    <row r="8" spans="2:4" s="15" customFormat="1" ht="33.75" customHeight="1">
      <c r="B8" s="367" t="s">
        <v>38</v>
      </c>
      <c r="C8" s="370" t="s">
        <v>39</v>
      </c>
      <c r="D8" s="371"/>
    </row>
    <row r="9" spans="2:4" s="15" customFormat="1" ht="15.75">
      <c r="B9" s="368"/>
      <c r="C9" s="372" t="s">
        <v>40</v>
      </c>
      <c r="D9" s="373"/>
    </row>
    <row r="10" spans="2:4" s="15" customFormat="1" ht="48" thickBot="1">
      <c r="B10" s="369"/>
      <c r="C10" s="252" t="s">
        <v>41</v>
      </c>
      <c r="D10" s="253" t="s">
        <v>42</v>
      </c>
    </row>
    <row r="11" spans="2:4" s="15" customFormat="1" ht="16.5" customHeight="1">
      <c r="B11" s="113" t="s">
        <v>43</v>
      </c>
      <c r="C11" s="254">
        <v>847260725.99000001</v>
      </c>
      <c r="D11" s="304">
        <v>833419284.59000003</v>
      </c>
    </row>
    <row r="12" spans="2:4" s="15" customFormat="1" ht="16.5" customHeight="1">
      <c r="B12" s="114" t="s">
        <v>44</v>
      </c>
      <c r="C12" s="255">
        <v>93636538.739999995</v>
      </c>
      <c r="D12" s="305">
        <v>114783520.17</v>
      </c>
    </row>
    <row r="13" spans="2:4" s="15" customFormat="1" ht="16.5" customHeight="1">
      <c r="B13" s="114" t="s">
        <v>45</v>
      </c>
      <c r="C13" s="255">
        <v>1835380.54</v>
      </c>
      <c r="D13" s="305">
        <v>1808289.7</v>
      </c>
    </row>
    <row r="14" spans="2:4" s="15" customFormat="1" ht="16.5" customHeight="1">
      <c r="B14" s="114" t="s">
        <v>46</v>
      </c>
      <c r="C14" s="255">
        <v>455.69</v>
      </c>
      <c r="D14" s="305">
        <v>507.85</v>
      </c>
    </row>
    <row r="15" spans="2:4" s="15" customFormat="1" ht="16.5" customHeight="1">
      <c r="B15" s="114" t="s">
        <v>47</v>
      </c>
      <c r="C15" s="255">
        <v>5143122.3</v>
      </c>
      <c r="D15" s="305">
        <v>4981371.18</v>
      </c>
    </row>
    <row r="16" spans="2:4" s="15" customFormat="1" ht="16.5" customHeight="1">
      <c r="B16" s="114" t="s">
        <v>48</v>
      </c>
      <c r="C16" s="255">
        <v>12591206.52</v>
      </c>
      <c r="D16" s="305">
        <v>11249072.789999999</v>
      </c>
    </row>
    <row r="17" spans="2:5" s="15" customFormat="1" ht="16.5" customHeight="1" thickBot="1">
      <c r="B17" s="256" t="s">
        <v>49</v>
      </c>
      <c r="C17" s="257">
        <v>8203135.4400000004</v>
      </c>
      <c r="D17" s="306">
        <v>8478261.9800000004</v>
      </c>
    </row>
    <row r="18" spans="2:5" s="15" customFormat="1" ht="16.5" customHeight="1" thickBot="1">
      <c r="B18" s="118" t="s">
        <v>50</v>
      </c>
      <c r="C18" s="258">
        <f>SUM(C11:C17)</f>
        <v>968670565.22000003</v>
      </c>
      <c r="D18" s="307">
        <f>SUM(D11:D17)</f>
        <v>974720308.25999999</v>
      </c>
    </row>
    <row r="19" spans="2:5" s="15" customFormat="1" ht="16.5" customHeight="1">
      <c r="B19" s="134" t="s">
        <v>51</v>
      </c>
      <c r="C19" s="134"/>
      <c r="D19" s="308"/>
    </row>
    <row r="20" spans="2:5" s="15" customFormat="1" ht="16.5" customHeight="1">
      <c r="B20" s="134" t="s">
        <v>52</v>
      </c>
      <c r="C20" s="259">
        <v>965753357.26999998</v>
      </c>
      <c r="D20" s="309">
        <v>971061009.34000003</v>
      </c>
    </row>
    <row r="21" spans="2:5" s="15" customFormat="1" ht="15.75">
      <c r="B21" s="114" t="s">
        <v>53</v>
      </c>
      <c r="C21" s="259">
        <v>2917207.95</v>
      </c>
      <c r="D21" s="309">
        <v>3659298.92</v>
      </c>
    </row>
    <row r="22" spans="2:5" s="15" customFormat="1" ht="16.5" customHeight="1">
      <c r="B22" s="114" t="s">
        <v>54</v>
      </c>
      <c r="C22" s="260" t="s">
        <v>160</v>
      </c>
      <c r="D22" s="310" t="s">
        <v>160</v>
      </c>
    </row>
    <row r="23" spans="2:5" s="15" customFormat="1" ht="16.5" customHeight="1" thickBot="1">
      <c r="B23" s="261" t="s">
        <v>115</v>
      </c>
      <c r="C23" s="262">
        <v>968670565.22000003</v>
      </c>
      <c r="D23" s="311">
        <v>974720308.25999999</v>
      </c>
      <c r="E23" s="1"/>
    </row>
    <row r="25" spans="2:5" ht="63.75" customHeight="1">
      <c r="B25" s="363" t="s">
        <v>116</v>
      </c>
      <c r="C25" s="363"/>
      <c r="D25" s="363"/>
    </row>
    <row r="27" spans="2:5" ht="15.75">
      <c r="B27" s="364"/>
      <c r="C27" s="364"/>
      <c r="D27" s="364"/>
    </row>
    <row r="28" spans="2:5">
      <c r="E28" s="16"/>
    </row>
    <row r="29" spans="2:5">
      <c r="D29" s="16"/>
    </row>
  </sheetData>
  <mergeCells count="7">
    <mergeCell ref="B25:D25"/>
    <mergeCell ref="B27:D27"/>
    <mergeCell ref="B4:D4"/>
    <mergeCell ref="B5:D5"/>
    <mergeCell ref="B8:B10"/>
    <mergeCell ref="C8:D8"/>
    <mergeCell ref="C9:D9"/>
  </mergeCells>
  <pageMargins left="0.70866141732283461" right="0.70866141732283461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J45"/>
  <sheetViews>
    <sheetView view="pageBreakPreview" zoomScale="60" zoomScaleNormal="75" workbookViewId="0">
      <selection activeCell="J43" sqref="J43"/>
    </sheetView>
  </sheetViews>
  <sheetFormatPr defaultColWidth="10.28515625" defaultRowHeight="12.75"/>
  <cols>
    <col min="1" max="2" width="10.28515625" style="1"/>
    <col min="3" max="3" width="71.42578125" style="11" customWidth="1"/>
    <col min="4" max="4" width="5.28515625" style="17" customWidth="1"/>
    <col min="5" max="9" width="20.7109375" style="1" customWidth="1"/>
    <col min="10" max="10" width="21.85546875" style="1" customWidth="1"/>
    <col min="11" max="11" width="16.85546875" style="1" bestFit="1" customWidth="1"/>
    <col min="12" max="16384" width="10.28515625" style="1"/>
  </cols>
  <sheetData>
    <row r="1" spans="3:10">
      <c r="E1" s="32"/>
      <c r="F1" s="32"/>
      <c r="G1" s="32"/>
      <c r="H1" s="32"/>
      <c r="I1" s="32"/>
      <c r="J1" s="32"/>
    </row>
    <row r="2" spans="3:10" ht="15.75">
      <c r="J2" s="2" t="s">
        <v>102</v>
      </c>
    </row>
    <row r="3" spans="3:10" ht="18.75">
      <c r="C3" s="374" t="s">
        <v>211</v>
      </c>
      <c r="D3" s="375"/>
      <c r="E3" s="375"/>
      <c r="F3" s="375"/>
      <c r="G3" s="375"/>
      <c r="H3" s="375"/>
      <c r="I3" s="375"/>
      <c r="J3" s="375"/>
    </row>
    <row r="4" spans="3:10" ht="18.75">
      <c r="C4" s="374" t="s">
        <v>126</v>
      </c>
      <c r="D4" s="375"/>
      <c r="E4" s="375"/>
      <c r="F4" s="375"/>
      <c r="G4" s="375"/>
      <c r="H4" s="375"/>
      <c r="I4" s="375"/>
      <c r="J4" s="375"/>
    </row>
    <row r="5" spans="3:10" ht="15" customHeight="1">
      <c r="C5" s="18"/>
      <c r="D5" s="19"/>
      <c r="E5" s="18"/>
      <c r="F5" s="18"/>
      <c r="G5" s="18"/>
      <c r="H5" s="18"/>
      <c r="I5" s="18"/>
      <c r="J5" s="18"/>
    </row>
    <row r="6" spans="3:10" ht="16.5" thickBot="1">
      <c r="C6" s="20"/>
      <c r="J6" s="10" t="s">
        <v>159</v>
      </c>
    </row>
    <row r="7" spans="3:10" s="15" customFormat="1" ht="15.75" customHeight="1" thickBot="1">
      <c r="C7" s="376" t="s">
        <v>0</v>
      </c>
      <c r="D7" s="264" t="s">
        <v>1</v>
      </c>
      <c r="E7" s="376" t="s">
        <v>2</v>
      </c>
      <c r="F7" s="376" t="s">
        <v>3</v>
      </c>
      <c r="G7" s="376" t="s">
        <v>4</v>
      </c>
      <c r="H7" s="376" t="s">
        <v>5</v>
      </c>
      <c r="I7" s="378" t="s">
        <v>6</v>
      </c>
      <c r="J7" s="379"/>
    </row>
    <row r="8" spans="3:10" s="15" customFormat="1" ht="32.25" thickBot="1">
      <c r="C8" s="377"/>
      <c r="D8" s="265"/>
      <c r="E8" s="377"/>
      <c r="F8" s="377"/>
      <c r="G8" s="377"/>
      <c r="H8" s="377"/>
      <c r="I8" s="265" t="s">
        <v>7</v>
      </c>
      <c r="J8" s="266" t="s">
        <v>8</v>
      </c>
    </row>
    <row r="9" spans="3:10" ht="32.25" thickBot="1">
      <c r="C9" s="144" t="s">
        <v>149</v>
      </c>
      <c r="D9" s="90">
        <v>1</v>
      </c>
      <c r="E9" s="145">
        <v>375102.87</v>
      </c>
      <c r="F9" s="145">
        <v>2219658435.3499999</v>
      </c>
      <c r="G9" s="145">
        <v>2219675286.4499998</v>
      </c>
      <c r="H9" s="145">
        <f>SUM(E9+F9-G9)</f>
        <v>358251.76999998093</v>
      </c>
      <c r="I9" s="146">
        <v>0</v>
      </c>
      <c r="J9" s="146">
        <v>358251.77</v>
      </c>
    </row>
    <row r="10" spans="3:10" ht="32.25" thickBot="1">
      <c r="C10" s="160" t="s">
        <v>164</v>
      </c>
      <c r="D10" s="161"/>
      <c r="E10" s="162">
        <v>0</v>
      </c>
      <c r="F10" s="162">
        <v>2211555514.5900002</v>
      </c>
      <c r="G10" s="162">
        <v>2211555514.5900002</v>
      </c>
      <c r="H10" s="162">
        <v>0</v>
      </c>
      <c r="I10" s="163">
        <v>0</v>
      </c>
      <c r="J10" s="163">
        <v>0</v>
      </c>
    </row>
    <row r="11" spans="3:10" ht="43.5" customHeight="1" thickBot="1">
      <c r="C11" s="144" t="s">
        <v>150</v>
      </c>
      <c r="D11" s="90">
        <v>2</v>
      </c>
      <c r="E11" s="145">
        <v>974720308.25999999</v>
      </c>
      <c r="F11" s="145">
        <f>SUM(F13:F24)</f>
        <v>13960288413.110001</v>
      </c>
      <c r="G11" s="145">
        <f>SUM(G13:G24)</f>
        <v>13966338156.15</v>
      </c>
      <c r="H11" s="145">
        <f>SUM(H13:H24)</f>
        <v>968670565.21999991</v>
      </c>
      <c r="I11" s="145">
        <f>SUM(I13:I24)</f>
        <v>2917207.9500000007</v>
      </c>
      <c r="J11" s="145">
        <f>SUM(H11-I11)</f>
        <v>965753357.26999986</v>
      </c>
    </row>
    <row r="12" spans="3:10" ht="15.75">
      <c r="C12" s="113" t="s">
        <v>9</v>
      </c>
      <c r="D12" s="128"/>
      <c r="E12" s="91"/>
      <c r="F12" s="91"/>
      <c r="G12" s="91"/>
      <c r="H12" s="91"/>
      <c r="I12" s="91"/>
      <c r="J12" s="92"/>
    </row>
    <row r="13" spans="3:10" ht="15.75">
      <c r="C13" s="114" t="s">
        <v>10</v>
      </c>
      <c r="D13" s="93">
        <v>3</v>
      </c>
      <c r="E13" s="39">
        <v>83195808.659999996</v>
      </c>
      <c r="F13" s="39">
        <v>1042952966.6799999</v>
      </c>
      <c r="G13" s="39">
        <v>1041756882.22</v>
      </c>
      <c r="H13" s="39">
        <f>SUM(E13+F13-G13)</f>
        <v>84391893.119999886</v>
      </c>
      <c r="I13" s="39">
        <v>285628.98</v>
      </c>
      <c r="J13" s="94">
        <f>SUM(H13-I13)</f>
        <v>84106264.139999881</v>
      </c>
    </row>
    <row r="14" spans="3:10" ht="15.75">
      <c r="C14" s="114" t="s">
        <v>11</v>
      </c>
      <c r="D14" s="95">
        <v>4</v>
      </c>
      <c r="E14" s="39">
        <v>493638565.74000001</v>
      </c>
      <c r="F14" s="39">
        <v>6833990529.29</v>
      </c>
      <c r="G14" s="39">
        <v>6839894895.5500002</v>
      </c>
      <c r="H14" s="39">
        <f t="shared" ref="H14:H24" si="0">SUM(E14+F14-G14)</f>
        <v>487734199.47999954</v>
      </c>
      <c r="I14" s="39">
        <v>1628842.91</v>
      </c>
      <c r="J14" s="94">
        <f t="shared" ref="J14:J24" si="1">SUM(H14-I14)</f>
        <v>486105356.56999952</v>
      </c>
    </row>
    <row r="15" spans="3:10" ht="15.75">
      <c r="C15" s="114" t="s">
        <v>12</v>
      </c>
      <c r="D15" s="95">
        <v>5</v>
      </c>
      <c r="E15" s="39">
        <v>153088304.46000001</v>
      </c>
      <c r="F15" s="39">
        <v>2208049622.3000002</v>
      </c>
      <c r="G15" s="39">
        <v>2209488934.3099999</v>
      </c>
      <c r="H15" s="39">
        <f t="shared" si="0"/>
        <v>151648992.45000029</v>
      </c>
      <c r="I15" s="39">
        <v>475653.77</v>
      </c>
      <c r="J15" s="94">
        <f t="shared" si="1"/>
        <v>151173338.68000028</v>
      </c>
    </row>
    <row r="16" spans="3:10" ht="15.75">
      <c r="C16" s="114" t="s">
        <v>13</v>
      </c>
      <c r="D16" s="95">
        <v>6</v>
      </c>
      <c r="E16" s="39">
        <v>17251219.690000001</v>
      </c>
      <c r="F16" s="39">
        <v>283408215.88</v>
      </c>
      <c r="G16" s="39">
        <v>283399028.89999998</v>
      </c>
      <c r="H16" s="39">
        <f t="shared" si="0"/>
        <v>17260406.670000017</v>
      </c>
      <c r="I16" s="39">
        <v>52416.47</v>
      </c>
      <c r="J16" s="94">
        <f t="shared" si="1"/>
        <v>17207990.200000018</v>
      </c>
    </row>
    <row r="17" spans="3:10" ht="15.75">
      <c r="C17" s="114" t="s">
        <v>14</v>
      </c>
      <c r="D17" s="95">
        <v>7</v>
      </c>
      <c r="E17" s="39">
        <v>11350108.84</v>
      </c>
      <c r="F17" s="39">
        <v>72025057.620000005</v>
      </c>
      <c r="G17" s="39">
        <v>71300471.359999999</v>
      </c>
      <c r="H17" s="39">
        <f t="shared" si="0"/>
        <v>12074695.100000009</v>
      </c>
      <c r="I17" s="39">
        <v>10893.97</v>
      </c>
      <c r="J17" s="94">
        <f t="shared" si="1"/>
        <v>12063801.130000008</v>
      </c>
    </row>
    <row r="18" spans="3:10" ht="15.75">
      <c r="C18" s="114" t="s">
        <v>15</v>
      </c>
      <c r="D18" s="95">
        <v>8</v>
      </c>
      <c r="E18" s="39">
        <v>87124053.709999993</v>
      </c>
      <c r="F18" s="39">
        <v>678213017.86000001</v>
      </c>
      <c r="G18" s="39">
        <v>677793367.09000003</v>
      </c>
      <c r="H18" s="39">
        <f t="shared" si="0"/>
        <v>87543704.480000019</v>
      </c>
      <c r="I18" s="39">
        <v>66129.02</v>
      </c>
      <c r="J18" s="94">
        <f t="shared" si="1"/>
        <v>87477575.460000023</v>
      </c>
    </row>
    <row r="19" spans="3:10" ht="15.75">
      <c r="C19" s="114" t="s">
        <v>16</v>
      </c>
      <c r="D19" s="95">
        <v>9</v>
      </c>
      <c r="E19" s="39">
        <v>128466821.73</v>
      </c>
      <c r="F19" s="39">
        <v>1762455452.9200001</v>
      </c>
      <c r="G19" s="39">
        <v>1763488720.01</v>
      </c>
      <c r="H19" s="39">
        <f t="shared" si="0"/>
        <v>127433554.6400001</v>
      </c>
      <c r="I19" s="39">
        <v>397642.83</v>
      </c>
      <c r="J19" s="94">
        <f t="shared" si="1"/>
        <v>127035911.81000011</v>
      </c>
    </row>
    <row r="20" spans="3:10" ht="15.75">
      <c r="C20" s="114" t="s">
        <v>113</v>
      </c>
      <c r="D20" s="95">
        <v>10</v>
      </c>
      <c r="E20" s="39">
        <v>0</v>
      </c>
      <c r="F20" s="39">
        <v>1077446364.8499999</v>
      </c>
      <c r="G20" s="39">
        <v>1077446364.8499999</v>
      </c>
      <c r="H20" s="39">
        <f t="shared" si="0"/>
        <v>0</v>
      </c>
      <c r="I20" s="39">
        <v>0</v>
      </c>
      <c r="J20" s="94">
        <f t="shared" si="1"/>
        <v>0</v>
      </c>
    </row>
    <row r="21" spans="3:10" ht="15.75">
      <c r="C21" s="114" t="s">
        <v>17</v>
      </c>
      <c r="D21" s="95">
        <v>11</v>
      </c>
      <c r="E21" s="39">
        <v>302309.46000000002</v>
      </c>
      <c r="F21" s="39">
        <v>-57577.440000000002</v>
      </c>
      <c r="G21" s="39">
        <v>10975.17</v>
      </c>
      <c r="H21" s="39">
        <f t="shared" si="0"/>
        <v>233756.85</v>
      </c>
      <c r="I21" s="39">
        <v>0</v>
      </c>
      <c r="J21" s="94">
        <f t="shared" si="1"/>
        <v>233756.85</v>
      </c>
    </row>
    <row r="22" spans="3:10" ht="15.75">
      <c r="C22" s="114" t="s">
        <v>18</v>
      </c>
      <c r="D22" s="95">
        <v>12</v>
      </c>
      <c r="E22" s="39">
        <v>51942.89</v>
      </c>
      <c r="F22" s="39">
        <v>-8923.18</v>
      </c>
      <c r="G22" s="39">
        <v>24756.57</v>
      </c>
      <c r="H22" s="39">
        <f t="shared" si="0"/>
        <v>18263.14</v>
      </c>
      <c r="I22" s="39">
        <v>0</v>
      </c>
      <c r="J22" s="94">
        <f t="shared" si="1"/>
        <v>18263.14</v>
      </c>
    </row>
    <row r="23" spans="3:10" ht="15.75">
      <c r="C23" s="131" t="s">
        <v>22</v>
      </c>
      <c r="D23" s="95">
        <v>13</v>
      </c>
      <c r="E23" s="39">
        <v>250933.13</v>
      </c>
      <c r="F23" s="39">
        <v>87760.69</v>
      </c>
      <c r="G23" s="39">
        <v>12266.07</v>
      </c>
      <c r="H23" s="39">
        <f t="shared" si="0"/>
        <v>326427.75</v>
      </c>
      <c r="I23" s="39">
        <v>0</v>
      </c>
      <c r="J23" s="94">
        <f t="shared" si="1"/>
        <v>326427.75</v>
      </c>
    </row>
    <row r="24" spans="3:10" ht="16.5" thickBot="1">
      <c r="C24" s="132" t="s">
        <v>141</v>
      </c>
      <c r="D24" s="133">
        <v>14</v>
      </c>
      <c r="E24" s="96">
        <v>239.95</v>
      </c>
      <c r="F24" s="96">
        <v>1725925.64</v>
      </c>
      <c r="G24" s="96">
        <v>1721494.05</v>
      </c>
      <c r="H24" s="39">
        <f t="shared" si="0"/>
        <v>4671.5399999998044</v>
      </c>
      <c r="I24" s="96">
        <v>0</v>
      </c>
      <c r="J24" s="94">
        <f t="shared" si="1"/>
        <v>4671.5399999998044</v>
      </c>
    </row>
    <row r="25" spans="3:10" ht="16.5" thickBot="1">
      <c r="C25" s="118" t="s">
        <v>151</v>
      </c>
      <c r="D25" s="90">
        <v>15</v>
      </c>
      <c r="E25" s="143">
        <f>SUM(E27:E28)</f>
        <v>146864.39000000001</v>
      </c>
      <c r="F25" s="143">
        <f t="shared" ref="F25:H25" si="2">SUM(F27:F28)</f>
        <v>619823.1</v>
      </c>
      <c r="G25" s="143">
        <f t="shared" si="2"/>
        <v>618317.65</v>
      </c>
      <c r="H25" s="143">
        <f t="shared" si="2"/>
        <v>148269.84</v>
      </c>
      <c r="I25" s="143">
        <f t="shared" ref="I25" si="3">SUM(I27:I28)</f>
        <v>114218</v>
      </c>
      <c r="J25" s="218">
        <f>SUM(H25-I25)</f>
        <v>34051.839999999997</v>
      </c>
    </row>
    <row r="26" spans="3:10" ht="15.75">
      <c r="C26" s="115" t="s">
        <v>9</v>
      </c>
      <c r="D26" s="129"/>
      <c r="E26" s="97"/>
      <c r="F26" s="97"/>
      <c r="G26" s="97"/>
      <c r="H26" s="97"/>
      <c r="I26" s="98"/>
      <c r="J26" s="99"/>
    </row>
    <row r="27" spans="3:10" ht="15.75">
      <c r="C27" s="116" t="s">
        <v>19</v>
      </c>
      <c r="D27" s="100">
        <v>16</v>
      </c>
      <c r="E27" s="155">
        <v>21863.39</v>
      </c>
      <c r="F27" s="155">
        <v>522298.1</v>
      </c>
      <c r="G27" s="155">
        <v>529050.65</v>
      </c>
      <c r="H27" s="155">
        <v>15010.84</v>
      </c>
      <c r="I27" s="109">
        <v>0</v>
      </c>
      <c r="J27" s="110">
        <v>15010.84</v>
      </c>
    </row>
    <row r="28" spans="3:10" ht="16.5" thickBot="1">
      <c r="C28" s="117" t="s">
        <v>20</v>
      </c>
      <c r="D28" s="101">
        <v>17</v>
      </c>
      <c r="E28" s="156">
        <v>125001</v>
      </c>
      <c r="F28" s="156">
        <v>97525</v>
      </c>
      <c r="G28" s="156">
        <v>89267</v>
      </c>
      <c r="H28" s="155">
        <f>SUM(E28+F28-G28)</f>
        <v>133259</v>
      </c>
      <c r="I28" s="102">
        <v>114218</v>
      </c>
      <c r="J28" s="103">
        <f>SUM(H28-I28)</f>
        <v>19041</v>
      </c>
    </row>
    <row r="29" spans="3:10" ht="16.5" thickBot="1">
      <c r="C29" s="118" t="s">
        <v>153</v>
      </c>
      <c r="D29" s="104">
        <v>18</v>
      </c>
      <c r="E29" s="157">
        <f t="shared" ref="E29" si="4">SUM(E31:E36)</f>
        <v>276870.5</v>
      </c>
      <c r="F29" s="157">
        <f t="shared" ref="F29:I29" si="5">SUM(F31:F36)</f>
        <v>182012.03999999998</v>
      </c>
      <c r="G29" s="157">
        <f t="shared" si="5"/>
        <v>72478.490000000005</v>
      </c>
      <c r="H29" s="157">
        <f t="shared" si="5"/>
        <v>386404.05</v>
      </c>
      <c r="I29" s="157">
        <f t="shared" si="5"/>
        <v>0</v>
      </c>
      <c r="J29" s="219">
        <f>SUM(H29-I29)</f>
        <v>386404.05</v>
      </c>
    </row>
    <row r="30" spans="3:10" ht="15.75">
      <c r="C30" s="119" t="s">
        <v>9</v>
      </c>
      <c r="D30" s="130"/>
      <c r="E30" s="105"/>
      <c r="F30" s="105"/>
      <c r="G30" s="105"/>
      <c r="H30" s="105"/>
      <c r="I30" s="105"/>
      <c r="J30" s="106"/>
    </row>
    <row r="31" spans="3:10" ht="15.75">
      <c r="C31" s="121" t="s">
        <v>140</v>
      </c>
      <c r="D31" s="100">
        <v>19</v>
      </c>
      <c r="E31" s="155">
        <v>0</v>
      </c>
      <c r="F31" s="155">
        <v>17455.02</v>
      </c>
      <c r="G31" s="155">
        <v>17455.02</v>
      </c>
      <c r="H31" s="155">
        <f>SUM(E31+F31-G31)</f>
        <v>0</v>
      </c>
      <c r="I31" s="122">
        <v>0</v>
      </c>
      <c r="J31" s="123">
        <v>0</v>
      </c>
    </row>
    <row r="32" spans="3:10" ht="15.75">
      <c r="C32" s="116" t="s">
        <v>16</v>
      </c>
      <c r="D32" s="100">
        <v>20</v>
      </c>
      <c r="E32" s="155">
        <v>0</v>
      </c>
      <c r="F32" s="155">
        <v>0</v>
      </c>
      <c r="G32" s="155">
        <v>0</v>
      </c>
      <c r="H32" s="155">
        <f t="shared" ref="H32:H36" si="6">SUM(E32+F32-G32)</f>
        <v>0</v>
      </c>
      <c r="I32" s="107">
        <v>0</v>
      </c>
      <c r="J32" s="108">
        <v>0</v>
      </c>
    </row>
    <row r="33" spans="3:10" ht="15.75">
      <c r="C33" s="116" t="s">
        <v>20</v>
      </c>
      <c r="D33" s="100">
        <v>21</v>
      </c>
      <c r="E33" s="155">
        <v>19</v>
      </c>
      <c r="F33" s="155">
        <v>0</v>
      </c>
      <c r="G33" s="155">
        <v>19</v>
      </c>
      <c r="H33" s="155">
        <f t="shared" si="6"/>
        <v>0</v>
      </c>
      <c r="I33" s="107">
        <v>0</v>
      </c>
      <c r="J33" s="108">
        <v>0</v>
      </c>
    </row>
    <row r="34" spans="3:10" ht="15.75">
      <c r="C34" s="116" t="s">
        <v>21</v>
      </c>
      <c r="D34" s="100">
        <v>22</v>
      </c>
      <c r="E34" s="155">
        <v>276851.5</v>
      </c>
      <c r="F34" s="155">
        <v>149243.22</v>
      </c>
      <c r="G34" s="155">
        <v>55004.47</v>
      </c>
      <c r="H34" s="155">
        <f t="shared" si="6"/>
        <v>371090.25</v>
      </c>
      <c r="I34" s="109">
        <v>0</v>
      </c>
      <c r="J34" s="110">
        <v>371090.25</v>
      </c>
    </row>
    <row r="35" spans="3:10" ht="15.75">
      <c r="C35" s="120" t="s">
        <v>22</v>
      </c>
      <c r="D35" s="111">
        <v>23</v>
      </c>
      <c r="E35" s="158">
        <v>0</v>
      </c>
      <c r="F35" s="158">
        <v>15313.8</v>
      </c>
      <c r="G35" s="158">
        <v>0</v>
      </c>
      <c r="H35" s="155">
        <f t="shared" si="6"/>
        <v>15313.8</v>
      </c>
      <c r="I35" s="107">
        <v>0</v>
      </c>
      <c r="J35" s="108">
        <v>15313.8</v>
      </c>
    </row>
    <row r="36" spans="3:10" ht="16.5" thickBot="1">
      <c r="C36" s="124" t="s">
        <v>141</v>
      </c>
      <c r="D36" s="125">
        <v>24</v>
      </c>
      <c r="E36" s="159">
        <v>0</v>
      </c>
      <c r="F36" s="159">
        <v>0</v>
      </c>
      <c r="G36" s="159">
        <v>0</v>
      </c>
      <c r="H36" s="155">
        <f t="shared" si="6"/>
        <v>0</v>
      </c>
      <c r="I36" s="126">
        <v>0</v>
      </c>
      <c r="J36" s="127">
        <v>0</v>
      </c>
    </row>
    <row r="37" spans="3:10" ht="16.5" thickBot="1">
      <c r="C37" s="118" t="s">
        <v>152</v>
      </c>
      <c r="D37" s="104">
        <v>25</v>
      </c>
      <c r="E37" s="312">
        <f>SUM(E38:E42)</f>
        <v>0</v>
      </c>
      <c r="F37" s="312">
        <f t="shared" ref="F37:G37" si="7">SUM(F38:F42)</f>
        <v>3014958041.6500001</v>
      </c>
      <c r="G37" s="312">
        <f t="shared" si="7"/>
        <v>2994923114.6999998</v>
      </c>
      <c r="H37" s="312">
        <f>SUM(H38:H42)</f>
        <v>20034926.950000014</v>
      </c>
      <c r="I37" s="312">
        <v>0</v>
      </c>
      <c r="J37" s="313">
        <f>SUM(J38:J42)</f>
        <v>20034926.950000003</v>
      </c>
    </row>
    <row r="38" spans="3:10" ht="15.75">
      <c r="C38" s="134" t="s">
        <v>140</v>
      </c>
      <c r="D38" s="314">
        <v>26</v>
      </c>
      <c r="E38" s="122">
        <v>0</v>
      </c>
      <c r="F38" s="122">
        <v>2720000000</v>
      </c>
      <c r="G38" s="122">
        <v>2720000000</v>
      </c>
      <c r="H38" s="122">
        <v>0</v>
      </c>
      <c r="I38" s="122">
        <v>0</v>
      </c>
      <c r="J38" s="123">
        <v>0</v>
      </c>
    </row>
    <row r="39" spans="3:10" ht="15.75">
      <c r="C39" s="114" t="s">
        <v>17</v>
      </c>
      <c r="D39" s="100">
        <v>27</v>
      </c>
      <c r="E39" s="109">
        <v>0</v>
      </c>
      <c r="F39" s="109">
        <v>12960.76</v>
      </c>
      <c r="G39" s="109">
        <v>23055.65</v>
      </c>
      <c r="H39" s="109">
        <f>SUM(E39+F39-G39)</f>
        <v>-10094.890000000001</v>
      </c>
      <c r="I39" s="109">
        <v>0</v>
      </c>
      <c r="J39" s="110">
        <v>-10094.89</v>
      </c>
    </row>
    <row r="40" spans="3:10" ht="15.75">
      <c r="C40" s="116" t="s">
        <v>22</v>
      </c>
      <c r="D40" s="100">
        <v>28</v>
      </c>
      <c r="E40" s="109">
        <v>0</v>
      </c>
      <c r="F40" s="109">
        <v>267327536.15000001</v>
      </c>
      <c r="G40" s="109">
        <v>271747627.69999999</v>
      </c>
      <c r="H40" s="109">
        <f t="shared" ref="H40:H42" si="8">SUM(E40+F40-G40)</f>
        <v>-4420091.5499999821</v>
      </c>
      <c r="I40" s="109">
        <v>0</v>
      </c>
      <c r="J40" s="110">
        <v>-4420091.55</v>
      </c>
    </row>
    <row r="41" spans="3:10" ht="15.75">
      <c r="C41" s="114" t="s">
        <v>19</v>
      </c>
      <c r="D41" s="100">
        <v>29</v>
      </c>
      <c r="E41" s="109">
        <v>0</v>
      </c>
      <c r="F41" s="109">
        <v>0</v>
      </c>
      <c r="G41" s="109">
        <v>0</v>
      </c>
      <c r="H41" s="109">
        <f t="shared" si="8"/>
        <v>0</v>
      </c>
      <c r="I41" s="109">
        <v>0</v>
      </c>
      <c r="J41" s="110">
        <v>0</v>
      </c>
    </row>
    <row r="42" spans="3:10" ht="16.5" thickBot="1">
      <c r="C42" s="117" t="s">
        <v>120</v>
      </c>
      <c r="D42" s="101">
        <v>30</v>
      </c>
      <c r="E42" s="102">
        <v>0</v>
      </c>
      <c r="F42" s="102">
        <v>27617544.739999998</v>
      </c>
      <c r="G42" s="102">
        <v>3152431.35</v>
      </c>
      <c r="H42" s="109">
        <f t="shared" si="8"/>
        <v>24465113.389999997</v>
      </c>
      <c r="I42" s="102">
        <v>0</v>
      </c>
      <c r="J42" s="315">
        <v>24465113.390000001</v>
      </c>
    </row>
    <row r="43" spans="3:10" ht="32.25" thickBot="1">
      <c r="C43" s="118" t="s">
        <v>162</v>
      </c>
      <c r="D43" s="104">
        <v>31</v>
      </c>
      <c r="E43" s="112">
        <f t="shared" ref="E43" si="9">SUM(E9+E11+E25+E29+E37)</f>
        <v>975519146.01999998</v>
      </c>
      <c r="F43" s="112">
        <f t="shared" ref="F43:I43" si="10">SUM(F9+F11+F25+F29+F37)</f>
        <v>19195706725.250004</v>
      </c>
      <c r="G43" s="112">
        <f t="shared" si="10"/>
        <v>19181627353.439999</v>
      </c>
      <c r="H43" s="112">
        <f t="shared" si="10"/>
        <v>989598417.82999992</v>
      </c>
      <c r="I43" s="112">
        <f t="shared" si="10"/>
        <v>3031425.9500000007</v>
      </c>
      <c r="J43" s="220">
        <f>SUM(J9+J11+J25+J29+J37)</f>
        <v>986566991.87999988</v>
      </c>
    </row>
    <row r="44" spans="3:10">
      <c r="C44" s="21"/>
      <c r="D44" s="22"/>
      <c r="E44" s="23"/>
      <c r="F44" s="23"/>
      <c r="G44" s="23"/>
      <c r="H44" s="23"/>
      <c r="I44" s="23"/>
      <c r="J44" s="23"/>
    </row>
    <row r="45" spans="3:10">
      <c r="E45" s="16"/>
    </row>
  </sheetData>
  <mergeCells count="8">
    <mergeCell ref="C3:J3"/>
    <mergeCell ref="C4:J4"/>
    <mergeCell ref="C7:C8"/>
    <mergeCell ref="E7:E8"/>
    <mergeCell ref="F7:F8"/>
    <mergeCell ref="G7:G8"/>
    <mergeCell ref="H7:H8"/>
    <mergeCell ref="I7:J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view="pageBreakPreview" zoomScale="60" zoomScaleNormal="75" workbookViewId="0">
      <selection activeCell="O12" sqref="O12"/>
    </sheetView>
  </sheetViews>
  <sheetFormatPr defaultRowHeight="12.75"/>
  <cols>
    <col min="2" max="2" width="49.140625" customWidth="1"/>
    <col min="3" max="3" width="27.28515625" customWidth="1"/>
    <col min="4" max="4" width="33.140625" customWidth="1"/>
    <col min="5" max="5" width="29.140625" customWidth="1"/>
  </cols>
  <sheetData>
    <row r="1" spans="1:5">
      <c r="C1" s="33"/>
      <c r="D1" s="33"/>
      <c r="E1" s="33"/>
    </row>
    <row r="2" spans="1:5" ht="15.75">
      <c r="B2" s="24"/>
      <c r="C2" s="24"/>
      <c r="D2" s="24"/>
      <c r="E2" s="2" t="s">
        <v>103</v>
      </c>
    </row>
    <row r="3" spans="1:5" ht="18.75">
      <c r="B3" s="366" t="s">
        <v>210</v>
      </c>
      <c r="C3" s="366"/>
      <c r="D3" s="366"/>
      <c r="E3" s="366"/>
    </row>
    <row r="4" spans="1:5" ht="18.75">
      <c r="B4" s="366" t="s">
        <v>104</v>
      </c>
      <c r="C4" s="366"/>
      <c r="D4" s="366"/>
      <c r="E4" s="366"/>
    </row>
    <row r="5" spans="1:5" ht="15.75">
      <c r="B5" s="12"/>
      <c r="C5" s="12"/>
      <c r="D5" s="12"/>
      <c r="E5" s="12"/>
    </row>
    <row r="6" spans="1:5" ht="16.5" thickBot="1">
      <c r="B6" s="25"/>
      <c r="C6" s="24"/>
      <c r="D6" s="24"/>
      <c r="E6" s="2" t="s">
        <v>159</v>
      </c>
    </row>
    <row r="7" spans="1:5" ht="48" thickBot="1">
      <c r="B7" s="267" t="s">
        <v>161</v>
      </c>
      <c r="C7" s="207" t="s">
        <v>55</v>
      </c>
      <c r="D7" s="207" t="s">
        <v>56</v>
      </c>
      <c r="E7" s="208" t="s">
        <v>57</v>
      </c>
    </row>
    <row r="8" spans="1:5" ht="15.75">
      <c r="A8" s="33"/>
      <c r="B8" s="78" t="s">
        <v>168</v>
      </c>
      <c r="C8" s="152">
        <v>0</v>
      </c>
      <c r="D8" s="153">
        <v>0</v>
      </c>
      <c r="E8" s="154">
        <v>0</v>
      </c>
    </row>
    <row r="9" spans="1:5" ht="31.5">
      <c r="A9" s="33"/>
      <c r="B9" s="79" t="s">
        <v>147</v>
      </c>
      <c r="C9" s="80">
        <f>SUM(C11:C18)</f>
        <v>-617403.05999999994</v>
      </c>
      <c r="D9" s="80">
        <f>SUM(D11:D18)</f>
        <v>224978.22</v>
      </c>
      <c r="E9" s="82">
        <f>SUM(E11:E18)</f>
        <v>-842381.2799999998</v>
      </c>
    </row>
    <row r="10" spans="1:5" ht="15.75" customHeight="1">
      <c r="A10" s="33"/>
      <c r="B10" s="83" t="s">
        <v>9</v>
      </c>
      <c r="C10" s="85"/>
      <c r="D10" s="141"/>
      <c r="E10" s="147"/>
    </row>
    <row r="11" spans="1:5" ht="15.75" customHeight="1">
      <c r="A11" s="33"/>
      <c r="B11" s="84" t="s">
        <v>10</v>
      </c>
      <c r="C11" s="85">
        <v>-59609.29</v>
      </c>
      <c r="D11" s="86">
        <v>23637.39</v>
      </c>
      <c r="E11" s="165">
        <f>SUM(C11-D11)</f>
        <v>-83246.679999999993</v>
      </c>
    </row>
    <row r="12" spans="1:5" ht="15.75" customHeight="1">
      <c r="A12" s="33"/>
      <c r="B12" s="84" t="s">
        <v>11</v>
      </c>
      <c r="C12" s="85">
        <v>-329948.48</v>
      </c>
      <c r="D12" s="86">
        <v>122332.02</v>
      </c>
      <c r="E12" s="165">
        <f t="shared" ref="E12:E18" si="0">SUM(C12-D12)</f>
        <v>-452280.5</v>
      </c>
    </row>
    <row r="13" spans="1:5" ht="15.75" customHeight="1">
      <c r="A13" s="33"/>
      <c r="B13" s="84" t="s">
        <v>58</v>
      </c>
      <c r="C13" s="85">
        <v>-106181.19</v>
      </c>
      <c r="D13" s="86">
        <v>38565.26</v>
      </c>
      <c r="E13" s="165">
        <f t="shared" si="0"/>
        <v>-144746.45000000001</v>
      </c>
    </row>
    <row r="14" spans="1:5" ht="15.75" customHeight="1">
      <c r="A14" s="33"/>
      <c r="B14" s="84" t="s">
        <v>13</v>
      </c>
      <c r="C14" s="85">
        <v>-9498.4599999999991</v>
      </c>
      <c r="D14" s="86">
        <v>2148.7600000000002</v>
      </c>
      <c r="E14" s="165">
        <f t="shared" si="0"/>
        <v>-11647.22</v>
      </c>
    </row>
    <row r="15" spans="1:5" ht="15.75" customHeight="1">
      <c r="A15" s="33"/>
      <c r="B15" s="84" t="s">
        <v>14</v>
      </c>
      <c r="C15" s="85">
        <v>-2879.41</v>
      </c>
      <c r="D15" s="86">
        <v>645.28</v>
      </c>
      <c r="E15" s="165">
        <f t="shared" si="0"/>
        <v>-3524.6899999999996</v>
      </c>
    </row>
    <row r="16" spans="1:5" ht="15.75" customHeight="1">
      <c r="A16" s="33"/>
      <c r="B16" s="84" t="s">
        <v>15</v>
      </c>
      <c r="C16" s="85">
        <v>-22193.37</v>
      </c>
      <c r="D16" s="86">
        <v>5315.08</v>
      </c>
      <c r="E16" s="165">
        <f t="shared" si="0"/>
        <v>-27508.449999999997</v>
      </c>
    </row>
    <row r="17" spans="1:5" ht="15.75" customHeight="1">
      <c r="A17" s="33"/>
      <c r="B17" s="84" t="s">
        <v>16</v>
      </c>
      <c r="C17" s="85">
        <v>-87092.86</v>
      </c>
      <c r="D17" s="86">
        <v>32334.43</v>
      </c>
      <c r="E17" s="165">
        <f t="shared" si="0"/>
        <v>-119427.29000000001</v>
      </c>
    </row>
    <row r="18" spans="1:5" ht="15.75">
      <c r="A18" s="33"/>
      <c r="B18" s="84" t="s">
        <v>141</v>
      </c>
      <c r="C18" s="85">
        <v>0</v>
      </c>
      <c r="D18" s="86">
        <v>0</v>
      </c>
      <c r="E18" s="165">
        <f t="shared" si="0"/>
        <v>0</v>
      </c>
    </row>
    <row r="19" spans="1:5" ht="20.25" customHeight="1">
      <c r="A19" s="33"/>
      <c r="B19" s="79" t="s">
        <v>59</v>
      </c>
      <c r="C19" s="80">
        <v>0</v>
      </c>
      <c r="D19" s="81">
        <v>0</v>
      </c>
      <c r="E19" s="82">
        <v>0</v>
      </c>
    </row>
    <row r="20" spans="1:5" ht="31.5">
      <c r="A20" s="33"/>
      <c r="B20" s="79" t="s">
        <v>148</v>
      </c>
      <c r="C20" s="80">
        <f>SUM(C22:C29)</f>
        <v>-450975142.57999998</v>
      </c>
      <c r="D20" s="80">
        <f t="shared" ref="D20:E20" si="1">SUM(D22:D29)</f>
        <v>-39787946.440000005</v>
      </c>
      <c r="E20" s="82">
        <f t="shared" si="1"/>
        <v>-411187196.14000005</v>
      </c>
    </row>
    <row r="21" spans="1:5" ht="15.75" customHeight="1">
      <c r="A21" s="33"/>
      <c r="B21" s="83" t="s">
        <v>9</v>
      </c>
      <c r="C21" s="85"/>
      <c r="D21" s="141"/>
      <c r="E21" s="147"/>
    </row>
    <row r="22" spans="1:5" ht="15.75" customHeight="1">
      <c r="A22" s="33"/>
      <c r="B22" s="84" t="s">
        <v>10</v>
      </c>
      <c r="C22" s="86">
        <v>-41336928.159999996</v>
      </c>
      <c r="D22" s="168">
        <v>-3414331.19</v>
      </c>
      <c r="E22" s="165">
        <f>SUM(C22-D22)</f>
        <v>-37922596.969999999</v>
      </c>
    </row>
    <row r="23" spans="1:5" ht="15.75" customHeight="1">
      <c r="A23" s="33"/>
      <c r="B23" s="84" t="s">
        <v>11</v>
      </c>
      <c r="C23" s="86">
        <v>-236815720.27000001</v>
      </c>
      <c r="D23" s="168">
        <v>-22356728.84</v>
      </c>
      <c r="E23" s="165">
        <f t="shared" ref="E23:E29" si="2">SUM(C23-D23)</f>
        <v>-214458991.43000001</v>
      </c>
    </row>
    <row r="24" spans="1:5" ht="15.75" customHeight="1">
      <c r="A24" s="33"/>
      <c r="B24" s="84" t="s">
        <v>58</v>
      </c>
      <c r="C24" s="86">
        <v>-76865535.219999999</v>
      </c>
      <c r="D24" s="168">
        <v>-6920844.9400000004</v>
      </c>
      <c r="E24" s="165">
        <f t="shared" si="2"/>
        <v>-69944690.280000001</v>
      </c>
    </row>
    <row r="25" spans="1:5" ht="15.75" customHeight="1">
      <c r="A25" s="33"/>
      <c r="B25" s="84" t="s">
        <v>13</v>
      </c>
      <c r="C25" s="86">
        <v>-7760251.25</v>
      </c>
      <c r="D25" s="168">
        <v>-619034.43999999994</v>
      </c>
      <c r="E25" s="165">
        <f t="shared" si="2"/>
        <v>-7141216.8100000005</v>
      </c>
    </row>
    <row r="26" spans="1:5" ht="15.75" customHeight="1">
      <c r="A26" s="33"/>
      <c r="B26" s="84" t="s">
        <v>14</v>
      </c>
      <c r="C26" s="86">
        <v>-8229712.6500000004</v>
      </c>
      <c r="D26" s="168">
        <v>683010.31</v>
      </c>
      <c r="E26" s="165">
        <f t="shared" si="2"/>
        <v>-8912722.9600000009</v>
      </c>
    </row>
    <row r="27" spans="1:5" ht="15.75" customHeight="1">
      <c r="A27" s="33"/>
      <c r="B27" s="84" t="s">
        <v>15</v>
      </c>
      <c r="C27" s="86">
        <v>-18087930.719999999</v>
      </c>
      <c r="D27" s="168">
        <v>-1396010.16</v>
      </c>
      <c r="E27" s="165">
        <f t="shared" si="2"/>
        <v>-16691920.559999999</v>
      </c>
    </row>
    <row r="28" spans="1:5" ht="15.75">
      <c r="B28" s="87" t="s">
        <v>16</v>
      </c>
      <c r="C28" s="88">
        <v>-61879064.170000002</v>
      </c>
      <c r="D28" s="169">
        <v>-5764008.2599999998</v>
      </c>
      <c r="E28" s="165">
        <f t="shared" si="2"/>
        <v>-56115055.910000004</v>
      </c>
    </row>
    <row r="29" spans="1:5" ht="16.5" thickBot="1">
      <c r="B29" s="89" t="s">
        <v>141</v>
      </c>
      <c r="C29" s="298">
        <v>-0.14000000000000001</v>
      </c>
      <c r="D29" s="271">
        <v>1.08</v>
      </c>
      <c r="E29" s="263">
        <f t="shared" si="2"/>
        <v>-1.2200000000000002</v>
      </c>
    </row>
  </sheetData>
  <mergeCells count="2">
    <mergeCell ref="B3:E3"/>
    <mergeCell ref="B4:E4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2"/>
  <sheetViews>
    <sheetView view="pageBreakPreview" zoomScale="60" zoomScaleNormal="75" workbookViewId="0">
      <selection activeCell="E9" sqref="E9"/>
    </sheetView>
  </sheetViews>
  <sheetFormatPr defaultColWidth="9.140625" defaultRowHeight="12.75"/>
  <cols>
    <col min="1" max="1" width="9.140625" style="1"/>
    <col min="2" max="2" width="45.28515625" style="1" customWidth="1"/>
    <col min="3" max="3" width="22" style="1" customWidth="1"/>
    <col min="4" max="7" width="19.85546875" style="1" customWidth="1"/>
    <col min="8" max="8" width="14.7109375" style="1" bestFit="1" customWidth="1"/>
    <col min="9" max="16384" width="9.140625" style="1"/>
  </cols>
  <sheetData>
    <row r="2" spans="2:8" ht="15.75">
      <c r="B2" s="24"/>
      <c r="C2" s="24"/>
      <c r="D2" s="24"/>
      <c r="E2" s="24"/>
      <c r="F2" s="24"/>
      <c r="G2" s="2" t="s">
        <v>105</v>
      </c>
    </row>
    <row r="3" spans="2:8" ht="18.75">
      <c r="B3" s="366" t="s">
        <v>212</v>
      </c>
      <c r="C3" s="366"/>
      <c r="D3" s="366"/>
      <c r="E3" s="366"/>
      <c r="F3" s="366"/>
      <c r="G3" s="366"/>
    </row>
    <row r="4" spans="2:8" ht="18.75">
      <c r="B4" s="366" t="s">
        <v>106</v>
      </c>
      <c r="C4" s="366"/>
      <c r="D4" s="366"/>
      <c r="E4" s="366"/>
      <c r="F4" s="366"/>
      <c r="G4" s="366"/>
    </row>
    <row r="5" spans="2:8" ht="16.5" thickBot="1">
      <c r="B5" s="25"/>
      <c r="C5" s="24"/>
      <c r="D5" s="24"/>
      <c r="E5" s="24"/>
      <c r="F5" s="24"/>
      <c r="G5" s="2" t="s">
        <v>159</v>
      </c>
    </row>
    <row r="6" spans="2:8" ht="48" thickBot="1">
      <c r="B6" s="267" t="s">
        <v>60</v>
      </c>
      <c r="C6" s="207" t="s">
        <v>2</v>
      </c>
      <c r="D6" s="207" t="s">
        <v>61</v>
      </c>
      <c r="E6" s="207" t="s">
        <v>62</v>
      </c>
      <c r="F6" s="207" t="s">
        <v>63</v>
      </c>
      <c r="G6" s="208" t="s">
        <v>5</v>
      </c>
    </row>
    <row r="7" spans="2:8" ht="63">
      <c r="B7" s="186" t="s">
        <v>117</v>
      </c>
      <c r="C7" s="135">
        <v>4237824.6500000004</v>
      </c>
      <c r="D7" s="135">
        <v>7678586.3870000001</v>
      </c>
      <c r="E7" s="135">
        <v>8392439.25</v>
      </c>
      <c r="F7" s="135">
        <v>0</v>
      </c>
      <c r="G7" s="29">
        <f>SUM(C7+D7-E7)</f>
        <v>3523971.7870000005</v>
      </c>
      <c r="H7" s="26"/>
    </row>
    <row r="8" spans="2:8" ht="40.5" customHeight="1" thickBot="1">
      <c r="B8" s="185" t="s">
        <v>193</v>
      </c>
      <c r="C8" s="88">
        <v>4337660.03</v>
      </c>
      <c r="D8" s="88">
        <v>8044676.9900000002</v>
      </c>
      <c r="E8" s="88">
        <v>4337660.03</v>
      </c>
      <c r="F8" s="88">
        <v>0</v>
      </c>
      <c r="G8" s="29">
        <f>SUM(C8+D8-E8)</f>
        <v>8044676.9899999993</v>
      </c>
      <c r="H8" s="26"/>
    </row>
    <row r="9" spans="2:8" ht="25.5" customHeight="1" thickBot="1">
      <c r="B9" s="187" t="s">
        <v>64</v>
      </c>
      <c r="C9" s="188">
        <f>SUM(C7:C8)</f>
        <v>8575484.6799999997</v>
      </c>
      <c r="D9" s="188">
        <f t="shared" ref="D9:G9" si="0">SUM(D7:D8)</f>
        <v>15723263.377</v>
      </c>
      <c r="E9" s="188">
        <f t="shared" si="0"/>
        <v>12730099.280000001</v>
      </c>
      <c r="F9" s="188">
        <f t="shared" si="0"/>
        <v>0</v>
      </c>
      <c r="G9" s="189">
        <f t="shared" si="0"/>
        <v>11568648.776999999</v>
      </c>
      <c r="H9" s="16"/>
    </row>
    <row r="10" spans="2:8" ht="15.75">
      <c r="B10" s="27"/>
      <c r="C10" s="27"/>
      <c r="D10" s="27"/>
      <c r="E10" s="27"/>
      <c r="F10" s="27"/>
      <c r="G10" s="27"/>
    </row>
    <row r="11" spans="2:8" ht="15.75">
      <c r="B11" s="24"/>
    </row>
    <row r="12" spans="2:8" ht="15.75">
      <c r="B12" s="24"/>
    </row>
  </sheetData>
  <mergeCells count="2"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view="pageBreakPreview" zoomScale="60" zoomScaleNormal="75" workbookViewId="0">
      <selection activeCell="D56" sqref="D56"/>
    </sheetView>
  </sheetViews>
  <sheetFormatPr defaultColWidth="9.140625" defaultRowHeight="12.75"/>
  <cols>
    <col min="1" max="1" width="9.140625" style="40"/>
    <col min="2" max="2" width="84.42578125" style="11" customWidth="1"/>
    <col min="3" max="3" width="7.42578125" style="11" customWidth="1"/>
    <col min="4" max="4" width="22.140625" style="1" customWidth="1"/>
    <col min="5" max="5" width="21.5703125" style="1" customWidth="1"/>
    <col min="6" max="7" width="20.42578125" style="1" customWidth="1"/>
    <col min="8" max="8" width="24.140625" style="1" customWidth="1"/>
    <col min="9" max="9" width="24.5703125" style="1" customWidth="1"/>
    <col min="10" max="10" width="14.42578125" style="1" customWidth="1"/>
    <col min="11" max="11" width="12.5703125" style="1" bestFit="1" customWidth="1"/>
    <col min="12" max="12" width="11" style="1" bestFit="1" customWidth="1"/>
    <col min="13" max="13" width="11.5703125" style="1" bestFit="1" customWidth="1"/>
    <col min="14" max="16384" width="9.140625" style="1"/>
  </cols>
  <sheetData>
    <row r="1" spans="2:13">
      <c r="D1" s="32"/>
      <c r="E1" s="32"/>
      <c r="F1" s="32"/>
      <c r="G1" s="32"/>
      <c r="H1" s="32"/>
      <c r="I1" s="32"/>
    </row>
    <row r="2" spans="2:13" ht="15.75">
      <c r="B2" s="41"/>
      <c r="C2" s="41"/>
      <c r="D2" s="27"/>
      <c r="E2" s="27"/>
      <c r="F2" s="27"/>
      <c r="G2" s="27"/>
      <c r="H2" s="27"/>
      <c r="I2" s="10" t="s">
        <v>195</v>
      </c>
    </row>
    <row r="3" spans="2:13" ht="18" customHeight="1">
      <c r="B3" s="382" t="s">
        <v>213</v>
      </c>
      <c r="C3" s="382"/>
      <c r="D3" s="382"/>
      <c r="E3" s="382"/>
      <c r="F3" s="382"/>
      <c r="G3" s="382"/>
      <c r="H3" s="382"/>
      <c r="I3" s="382"/>
      <c r="K3" s="28"/>
      <c r="L3" s="28"/>
      <c r="M3" s="28"/>
    </row>
    <row r="4" spans="2:13" ht="18.75">
      <c r="B4" s="382" t="s">
        <v>107</v>
      </c>
      <c r="C4" s="382"/>
      <c r="D4" s="382"/>
      <c r="E4" s="382"/>
      <c r="F4" s="382"/>
      <c r="G4" s="382"/>
      <c r="H4" s="382"/>
      <c r="I4" s="382"/>
    </row>
    <row r="5" spans="2:13" ht="16.5" thickBot="1">
      <c r="B5" s="42"/>
      <c r="C5" s="42"/>
      <c r="D5" s="24"/>
      <c r="E5" s="24"/>
      <c r="F5" s="24"/>
      <c r="G5" s="24"/>
      <c r="H5" s="24"/>
      <c r="I5" s="2" t="s">
        <v>159</v>
      </c>
    </row>
    <row r="6" spans="2:13" ht="16.5" customHeight="1" thickBot="1">
      <c r="B6" s="383" t="s">
        <v>65</v>
      </c>
      <c r="C6" s="380" t="s">
        <v>1</v>
      </c>
      <c r="D6" s="380" t="s">
        <v>94</v>
      </c>
      <c r="E6" s="385" t="s">
        <v>3</v>
      </c>
      <c r="F6" s="385" t="s">
        <v>4</v>
      </c>
      <c r="G6" s="387" t="s">
        <v>95</v>
      </c>
      <c r="H6" s="389" t="s">
        <v>66</v>
      </c>
      <c r="I6" s="390"/>
    </row>
    <row r="7" spans="2:13" ht="63.75" thickBot="1">
      <c r="B7" s="384"/>
      <c r="C7" s="381"/>
      <c r="D7" s="381"/>
      <c r="E7" s="386"/>
      <c r="F7" s="386"/>
      <c r="G7" s="388"/>
      <c r="H7" s="268" t="s">
        <v>96</v>
      </c>
      <c r="I7" s="269" t="s">
        <v>97</v>
      </c>
    </row>
    <row r="8" spans="2:13" ht="16.5" thickBot="1">
      <c r="B8" s="50" t="s">
        <v>67</v>
      </c>
      <c r="C8" s="43" t="s">
        <v>68</v>
      </c>
      <c r="D8" s="64">
        <v>1</v>
      </c>
      <c r="E8" s="44">
        <v>3</v>
      </c>
      <c r="F8" s="64">
        <v>2</v>
      </c>
      <c r="G8" s="44">
        <v>4</v>
      </c>
      <c r="H8" s="73">
        <v>5</v>
      </c>
      <c r="I8" s="45">
        <v>6</v>
      </c>
    </row>
    <row r="9" spans="2:13" ht="16.5" thickBot="1">
      <c r="B9" s="51" t="s">
        <v>142</v>
      </c>
      <c r="C9" s="58">
        <v>1</v>
      </c>
      <c r="D9" s="65">
        <v>17713114.039999999</v>
      </c>
      <c r="E9" s="69">
        <v>82779166.310000002</v>
      </c>
      <c r="F9" s="65">
        <v>74030646.840000004</v>
      </c>
      <c r="G9" s="69">
        <f>SUM(D9+E9-F9)</f>
        <v>26461633.50999999</v>
      </c>
      <c r="H9" s="65">
        <v>0</v>
      </c>
      <c r="I9" s="190">
        <v>26461633.510000002</v>
      </c>
      <c r="J9" s="16"/>
    </row>
    <row r="10" spans="2:13" ht="16.5" thickBot="1">
      <c r="B10" s="51" t="s">
        <v>139</v>
      </c>
      <c r="C10" s="58">
        <v>2</v>
      </c>
      <c r="D10" s="65">
        <v>968744.16</v>
      </c>
      <c r="E10" s="69">
        <v>1555161.87</v>
      </c>
      <c r="F10" s="65">
        <v>1557932.92</v>
      </c>
      <c r="G10" s="69">
        <f>SUM(D10+E10-F10)</f>
        <v>965973.11000000034</v>
      </c>
      <c r="H10" s="65">
        <v>965973.11</v>
      </c>
      <c r="I10" s="190">
        <v>0</v>
      </c>
    </row>
    <row r="11" spans="2:13" ht="16.5" thickBot="1">
      <c r="B11" s="51" t="s">
        <v>189</v>
      </c>
      <c r="C11" s="58">
        <v>3</v>
      </c>
      <c r="D11" s="65">
        <f>SUM(D13:D23)</f>
        <v>1891619.81</v>
      </c>
      <c r="E11" s="65">
        <f t="shared" ref="E11:G11" si="0">SUM(E13:E23)</f>
        <v>1580289.58</v>
      </c>
      <c r="F11" s="65">
        <f t="shared" si="0"/>
        <v>1271136.2600000002</v>
      </c>
      <c r="G11" s="65">
        <f t="shared" si="0"/>
        <v>2200773.13</v>
      </c>
      <c r="H11" s="65">
        <v>0</v>
      </c>
      <c r="I11" s="190">
        <f>SUM(I13:I23)</f>
        <v>2200773.13</v>
      </c>
    </row>
    <row r="12" spans="2:13" ht="15.75">
      <c r="B12" s="52" t="s">
        <v>9</v>
      </c>
      <c r="C12" s="59"/>
      <c r="D12" s="149"/>
      <c r="E12" s="149"/>
      <c r="F12" s="149"/>
      <c r="G12" s="149"/>
      <c r="H12" s="166"/>
      <c r="I12" s="167"/>
    </row>
    <row r="13" spans="2:13" ht="15.75">
      <c r="B13" s="53" t="s">
        <v>140</v>
      </c>
      <c r="C13" s="60">
        <v>4</v>
      </c>
      <c r="D13" s="272">
        <v>391.93</v>
      </c>
      <c r="E13" s="141">
        <v>6418.53</v>
      </c>
      <c r="F13" s="272">
        <v>4995.71</v>
      </c>
      <c r="G13" s="141">
        <f>SUM(D13+E13-F13)</f>
        <v>1814.75</v>
      </c>
      <c r="H13" s="148">
        <v>0</v>
      </c>
      <c r="I13" s="165">
        <v>1814.75</v>
      </c>
    </row>
    <row r="14" spans="2:13" ht="15.75">
      <c r="B14" s="53" t="s">
        <v>184</v>
      </c>
      <c r="C14" s="60">
        <v>5</v>
      </c>
      <c r="D14" s="272">
        <v>0</v>
      </c>
      <c r="E14" s="141">
        <v>0</v>
      </c>
      <c r="F14" s="272">
        <v>0</v>
      </c>
      <c r="G14" s="141">
        <f t="shared" ref="G14" si="1">SUM(D14+E14-F14)</f>
        <v>0</v>
      </c>
      <c r="H14" s="148">
        <v>0</v>
      </c>
      <c r="I14" s="165">
        <v>0</v>
      </c>
    </row>
    <row r="15" spans="2:13" ht="15.75">
      <c r="B15" s="53" t="s">
        <v>185</v>
      </c>
      <c r="C15" s="60">
        <v>6</v>
      </c>
      <c r="D15" s="66">
        <v>303320.74</v>
      </c>
      <c r="E15" s="70">
        <v>-57577.440000000002</v>
      </c>
      <c r="F15" s="66">
        <v>11106.17</v>
      </c>
      <c r="G15" s="141">
        <f>SUM(D15+E15-F15)</f>
        <v>234637.12999999998</v>
      </c>
      <c r="H15" s="75">
        <v>0</v>
      </c>
      <c r="I15" s="46">
        <v>234637.13</v>
      </c>
    </row>
    <row r="16" spans="2:13" ht="15.75">
      <c r="B16" s="53" t="s">
        <v>186</v>
      </c>
      <c r="C16" s="60">
        <v>7</v>
      </c>
      <c r="D16" s="66">
        <v>51942.89</v>
      </c>
      <c r="E16" s="70">
        <v>-8923.18</v>
      </c>
      <c r="F16" s="66">
        <v>24756.57</v>
      </c>
      <c r="G16" s="141">
        <f t="shared" ref="G16:G19" si="2">SUM(D16+E16-F16)</f>
        <v>18263.14</v>
      </c>
      <c r="H16" s="75">
        <v>0</v>
      </c>
      <c r="I16" s="46">
        <v>18263.14</v>
      </c>
    </row>
    <row r="17" spans="2:9" ht="15.75">
      <c r="B17" s="53" t="s">
        <v>143</v>
      </c>
      <c r="C17" s="60">
        <v>8</v>
      </c>
      <c r="D17" s="66">
        <v>435038.14</v>
      </c>
      <c r="E17" s="70">
        <v>0</v>
      </c>
      <c r="F17" s="66">
        <v>-3127.91</v>
      </c>
      <c r="G17" s="141">
        <f t="shared" si="2"/>
        <v>438166.05</v>
      </c>
      <c r="H17" s="75">
        <v>0</v>
      </c>
      <c r="I17" s="46">
        <v>438166.05</v>
      </c>
    </row>
    <row r="18" spans="2:9" ht="15.75">
      <c r="B18" s="53" t="s">
        <v>183</v>
      </c>
      <c r="C18" s="60">
        <v>9</v>
      </c>
      <c r="D18" s="66">
        <v>721343.3</v>
      </c>
      <c r="E18" s="70">
        <v>1538043.06</v>
      </c>
      <c r="F18" s="66">
        <v>1106487.8700000001</v>
      </c>
      <c r="G18" s="141">
        <f t="shared" si="2"/>
        <v>1152898.4900000002</v>
      </c>
      <c r="H18" s="75">
        <v>0</v>
      </c>
      <c r="I18" s="46">
        <v>1152898.49</v>
      </c>
    </row>
    <row r="19" spans="2:9" ht="15.75">
      <c r="B19" s="53" t="s">
        <v>182</v>
      </c>
      <c r="C19" s="60">
        <v>11</v>
      </c>
      <c r="D19" s="66">
        <v>276237.37</v>
      </c>
      <c r="E19" s="70">
        <v>87760.69</v>
      </c>
      <c r="F19" s="66">
        <v>37570.31</v>
      </c>
      <c r="G19" s="141">
        <f t="shared" si="2"/>
        <v>326427.75</v>
      </c>
      <c r="H19" s="75">
        <v>0</v>
      </c>
      <c r="I19" s="46">
        <v>326427.75</v>
      </c>
    </row>
    <row r="20" spans="2:9" ht="15.75">
      <c r="B20" s="56" t="s">
        <v>187</v>
      </c>
      <c r="C20" s="62">
        <v>12</v>
      </c>
      <c r="D20" s="72">
        <v>0</v>
      </c>
      <c r="E20" s="72">
        <v>0</v>
      </c>
      <c r="F20" s="72">
        <v>0</v>
      </c>
      <c r="G20" s="72">
        <f>SUM(D20+E20-F20)</f>
        <v>0</v>
      </c>
      <c r="H20" s="75">
        <v>0</v>
      </c>
      <c r="I20" s="46">
        <v>0</v>
      </c>
    </row>
    <row r="21" spans="2:9" ht="15.75">
      <c r="B21" s="56" t="s">
        <v>181</v>
      </c>
      <c r="C21" s="62">
        <v>13</v>
      </c>
      <c r="D21" s="72">
        <v>87710.42</v>
      </c>
      <c r="E21" s="72">
        <v>-87710.42</v>
      </c>
      <c r="F21" s="72">
        <v>0</v>
      </c>
      <c r="G21" s="72">
        <v>0</v>
      </c>
      <c r="H21" s="75">
        <v>0</v>
      </c>
      <c r="I21" s="46">
        <v>0</v>
      </c>
    </row>
    <row r="22" spans="2:9" ht="15.75">
      <c r="B22" s="56"/>
      <c r="C22" s="62">
        <v>14</v>
      </c>
      <c r="D22" s="72">
        <v>0</v>
      </c>
      <c r="E22" s="72">
        <v>0</v>
      </c>
      <c r="F22" s="72">
        <v>0</v>
      </c>
      <c r="G22" s="72">
        <v>0</v>
      </c>
      <c r="H22" s="75">
        <v>0</v>
      </c>
      <c r="I22" s="184">
        <v>0</v>
      </c>
    </row>
    <row r="23" spans="2:9" ht="16.5" thickBot="1">
      <c r="B23" s="54" t="s">
        <v>206</v>
      </c>
      <c r="C23" s="61">
        <v>15</v>
      </c>
      <c r="D23" s="67">
        <v>15635.02</v>
      </c>
      <c r="E23" s="72">
        <v>102278.34</v>
      </c>
      <c r="F23" s="72">
        <v>89347.54</v>
      </c>
      <c r="G23" s="72">
        <f t="shared" ref="G23" si="3">SUM(D23+E23-F23)</f>
        <v>28565.820000000007</v>
      </c>
      <c r="H23" s="75">
        <v>0</v>
      </c>
      <c r="I23" s="184">
        <v>28565.82</v>
      </c>
    </row>
    <row r="24" spans="2:9" ht="16.5" thickBot="1">
      <c r="B24" s="51" t="s">
        <v>190</v>
      </c>
      <c r="C24" s="58">
        <v>16</v>
      </c>
      <c r="D24" s="65">
        <f>SUM(D25:D26)</f>
        <v>42167833.93</v>
      </c>
      <c r="E24" s="65">
        <f>SUM(E25:E26)</f>
        <v>1082797933.3399999</v>
      </c>
      <c r="F24" s="65">
        <f>SUM(F25:F26)</f>
        <v>1077988555.4000001</v>
      </c>
      <c r="G24" s="65">
        <f>SUM(D24+E24-F24)</f>
        <v>46977211.869999886</v>
      </c>
      <c r="H24" s="74">
        <v>0</v>
      </c>
      <c r="I24" s="48">
        <f>SUM(I25:I26)</f>
        <v>46977211.870000005</v>
      </c>
    </row>
    <row r="25" spans="2:9" ht="15.75">
      <c r="B25" s="52" t="s">
        <v>98</v>
      </c>
      <c r="C25" s="59">
        <v>17</v>
      </c>
      <c r="D25" s="150">
        <v>41751873.210000001</v>
      </c>
      <c r="E25" s="151">
        <v>1079571019.78</v>
      </c>
      <c r="F25" s="150">
        <v>1075038780.71</v>
      </c>
      <c r="G25" s="151">
        <f>SUM(D25+E25-F25)</f>
        <v>46284112.279999971</v>
      </c>
      <c r="H25" s="77">
        <v>0</v>
      </c>
      <c r="I25" s="47">
        <v>46284112.280000001</v>
      </c>
    </row>
    <row r="26" spans="2:9" ht="15.75">
      <c r="B26" s="53" t="s">
        <v>201</v>
      </c>
      <c r="C26" s="60">
        <v>18</v>
      </c>
      <c r="D26" s="66">
        <v>415960.72</v>
      </c>
      <c r="E26" s="70">
        <v>3226913.56</v>
      </c>
      <c r="F26" s="66">
        <v>2949774.69</v>
      </c>
      <c r="G26" s="151">
        <f>SUM(D26+E26-F26)</f>
        <v>693099.59000000032</v>
      </c>
      <c r="H26" s="75">
        <v>0</v>
      </c>
      <c r="I26" s="46">
        <v>693099.59</v>
      </c>
    </row>
    <row r="27" spans="2:9" ht="15.75">
      <c r="B27" s="53" t="s">
        <v>200</v>
      </c>
      <c r="C27" s="60"/>
      <c r="D27" s="66">
        <v>0</v>
      </c>
      <c r="E27" s="70">
        <v>2728420.42</v>
      </c>
      <c r="F27" s="66">
        <v>2728420.42</v>
      </c>
      <c r="G27" s="151">
        <v>0</v>
      </c>
      <c r="H27" s="75">
        <v>0</v>
      </c>
      <c r="I27" s="46">
        <v>0</v>
      </c>
    </row>
    <row r="28" spans="2:9" ht="15.75">
      <c r="B28" s="53" t="s">
        <v>19</v>
      </c>
      <c r="C28" s="60">
        <v>19</v>
      </c>
      <c r="D28" s="66">
        <v>0</v>
      </c>
      <c r="E28" s="66">
        <v>0</v>
      </c>
      <c r="F28" s="66">
        <v>0</v>
      </c>
      <c r="G28" s="66">
        <v>0</v>
      </c>
      <c r="H28" s="75">
        <v>0</v>
      </c>
      <c r="I28" s="46">
        <v>0</v>
      </c>
    </row>
    <row r="29" spans="2:9" ht="16.5" thickBot="1">
      <c r="B29" s="54" t="s">
        <v>141</v>
      </c>
      <c r="C29" s="61">
        <v>20</v>
      </c>
      <c r="D29" s="67">
        <v>0</v>
      </c>
      <c r="E29" s="67">
        <v>0</v>
      </c>
      <c r="F29" s="67">
        <v>0</v>
      </c>
      <c r="G29" s="67">
        <v>0</v>
      </c>
      <c r="H29" s="76">
        <v>0</v>
      </c>
      <c r="I29" s="49">
        <v>0</v>
      </c>
    </row>
    <row r="30" spans="2:9" ht="16.5" thickBot="1">
      <c r="B30" s="51" t="s">
        <v>167</v>
      </c>
      <c r="C30" s="58">
        <v>21</v>
      </c>
      <c r="D30" s="65">
        <v>0</v>
      </c>
      <c r="E30" s="69">
        <v>1108688024.01</v>
      </c>
      <c r="F30" s="65">
        <v>1108688024.01</v>
      </c>
      <c r="G30" s="69">
        <v>0</v>
      </c>
      <c r="H30" s="74">
        <v>0</v>
      </c>
      <c r="I30" s="48">
        <v>0</v>
      </c>
    </row>
    <row r="31" spans="2:9" ht="16.5" thickBot="1">
      <c r="B31" s="55" t="s">
        <v>144</v>
      </c>
      <c r="C31" s="58">
        <v>22</v>
      </c>
      <c r="D31" s="65">
        <v>7457662.9699999997</v>
      </c>
      <c r="E31" s="69">
        <v>97750222.650000006</v>
      </c>
      <c r="F31" s="65">
        <v>97485159.359999999</v>
      </c>
      <c r="G31" s="69">
        <f>SUM(D31+E31-F31)</f>
        <v>7722726.2600000054</v>
      </c>
      <c r="H31" s="74">
        <v>0</v>
      </c>
      <c r="I31" s="48">
        <v>7722726.2599999998</v>
      </c>
    </row>
    <row r="32" spans="2:9" ht="18.75" customHeight="1" thickBot="1">
      <c r="B32" s="51" t="s">
        <v>145</v>
      </c>
      <c r="C32" s="58">
        <v>23</v>
      </c>
      <c r="D32" s="65">
        <v>4608837.99</v>
      </c>
      <c r="E32" s="69">
        <v>62305931.859999999</v>
      </c>
      <c r="F32" s="65">
        <v>62025470.549999997</v>
      </c>
      <c r="G32" s="69">
        <f>SUM(D32+E32-F32)</f>
        <v>4889299.3000000045</v>
      </c>
      <c r="H32" s="74">
        <v>0</v>
      </c>
      <c r="I32" s="48">
        <v>4889299.3</v>
      </c>
    </row>
    <row r="33" spans="2:11" ht="16.5" thickBot="1">
      <c r="B33" s="51" t="s">
        <v>146</v>
      </c>
      <c r="C33" s="58">
        <v>24</v>
      </c>
      <c r="D33" s="65">
        <v>1080634.69</v>
      </c>
      <c r="E33" s="69">
        <v>12970114.74</v>
      </c>
      <c r="F33" s="65">
        <v>12918013.83</v>
      </c>
      <c r="G33" s="69">
        <f>SUM(D33+E33-F33)</f>
        <v>1132735.5999999996</v>
      </c>
      <c r="H33" s="74">
        <v>0</v>
      </c>
      <c r="I33" s="48">
        <v>1132735.6000000001</v>
      </c>
    </row>
    <row r="34" spans="2:11" ht="16.5" thickBot="1">
      <c r="B34" s="51" t="s">
        <v>152</v>
      </c>
      <c r="C34" s="58">
        <v>25</v>
      </c>
      <c r="D34" s="65">
        <f>SUM(D35:D39)</f>
        <v>1564481.9499999955</v>
      </c>
      <c r="E34" s="65">
        <f>SUM(E35:E39)</f>
        <v>-37460860.920000002</v>
      </c>
      <c r="F34" s="65">
        <f>SUM(F35:F39)</f>
        <v>-39025342.869999997</v>
      </c>
      <c r="G34" s="69">
        <f>SUM(D34-E34+F34)</f>
        <v>0</v>
      </c>
      <c r="H34" s="74">
        <v>0</v>
      </c>
      <c r="I34" s="48">
        <v>0</v>
      </c>
    </row>
    <row r="35" spans="2:11" ht="15.75">
      <c r="B35" s="52" t="s">
        <v>163</v>
      </c>
      <c r="C35" s="59">
        <v>26</v>
      </c>
      <c r="D35" s="316">
        <v>0</v>
      </c>
      <c r="E35" s="317">
        <v>0</v>
      </c>
      <c r="F35" s="317">
        <v>0</v>
      </c>
      <c r="G35" s="318">
        <v>0</v>
      </c>
      <c r="H35" s="319">
        <v>0</v>
      </c>
      <c r="I35" s="318">
        <v>0</v>
      </c>
    </row>
    <row r="36" spans="2:11" ht="15.75">
      <c r="B36" s="53" t="s">
        <v>118</v>
      </c>
      <c r="C36" s="60">
        <v>27</v>
      </c>
      <c r="D36" s="75">
        <v>11949.48</v>
      </c>
      <c r="E36" s="320">
        <v>0</v>
      </c>
      <c r="F36" s="320">
        <v>-11949.48</v>
      </c>
      <c r="G36" s="46">
        <f>SUM(D36-E36+F36)</f>
        <v>0</v>
      </c>
      <c r="H36" s="321">
        <v>0</v>
      </c>
      <c r="I36" s="46">
        <v>0</v>
      </c>
    </row>
    <row r="37" spans="2:11" ht="15.75">
      <c r="B37" s="53" t="s">
        <v>188</v>
      </c>
      <c r="C37" s="60">
        <v>28</v>
      </c>
      <c r="D37" s="75">
        <v>39013393.390000001</v>
      </c>
      <c r="E37" s="320">
        <v>0</v>
      </c>
      <c r="F37" s="320">
        <v>-39013393.390000001</v>
      </c>
      <c r="G37" s="46">
        <f>SUM(D37-E37+F37)</f>
        <v>0</v>
      </c>
      <c r="H37" s="321">
        <v>0</v>
      </c>
      <c r="I37" s="46">
        <v>0</v>
      </c>
    </row>
    <row r="38" spans="2:11" ht="15.75">
      <c r="B38" s="53" t="s">
        <v>19</v>
      </c>
      <c r="C38" s="60">
        <v>29</v>
      </c>
      <c r="D38" s="75">
        <v>0</v>
      </c>
      <c r="E38" s="320">
        <v>0</v>
      </c>
      <c r="F38" s="320">
        <v>0</v>
      </c>
      <c r="G38" s="46">
        <v>0</v>
      </c>
      <c r="H38" s="321">
        <v>0</v>
      </c>
      <c r="I38" s="46">
        <v>0</v>
      </c>
    </row>
    <row r="39" spans="2:11" ht="16.5" thickBot="1">
      <c r="B39" s="56" t="s">
        <v>120</v>
      </c>
      <c r="C39" s="62">
        <v>30</v>
      </c>
      <c r="D39" s="76">
        <v>-37460860.920000002</v>
      </c>
      <c r="E39" s="322">
        <v>-37460860.920000002</v>
      </c>
      <c r="F39" s="322">
        <v>0</v>
      </c>
      <c r="G39" s="46">
        <f>SUM(D39-E39+F39)</f>
        <v>0</v>
      </c>
      <c r="H39" s="323">
        <v>0</v>
      </c>
      <c r="I39" s="49">
        <v>0</v>
      </c>
    </row>
    <row r="40" spans="2:11" ht="32.25" thickBot="1">
      <c r="B40" s="51" t="s">
        <v>191</v>
      </c>
      <c r="C40" s="58">
        <v>31</v>
      </c>
      <c r="D40" s="65">
        <f>SUM(D9+D10+D11+D24+D30+D31+D32+D33+D34)</f>
        <v>77452929.539999992</v>
      </c>
      <c r="E40" s="65">
        <f t="shared" ref="E40:H40" si="4">SUM(E9+E10+E11+E24+E30+E31+E32+E33+E34)</f>
        <v>2412965983.4399996</v>
      </c>
      <c r="F40" s="65">
        <f t="shared" si="4"/>
        <v>2396939596.3000007</v>
      </c>
      <c r="G40" s="65">
        <f t="shared" si="4"/>
        <v>90350352.779999882</v>
      </c>
      <c r="H40" s="65">
        <f t="shared" si="4"/>
        <v>965973.11</v>
      </c>
      <c r="I40" s="190">
        <f>SUM(I9+I10+I11+I24+I30+I31+I32+I33+I34)</f>
        <v>89384379.670000002</v>
      </c>
      <c r="J40" s="16"/>
      <c r="K40" s="16"/>
    </row>
    <row r="41" spans="2:11" ht="16.5" thickBot="1">
      <c r="B41" s="57" t="s">
        <v>112</v>
      </c>
      <c r="C41" s="63">
        <v>32</v>
      </c>
      <c r="D41" s="68">
        <v>40232006</v>
      </c>
      <c r="E41" s="71">
        <v>-1151411.93</v>
      </c>
      <c r="F41" s="68">
        <v>4634402.05</v>
      </c>
      <c r="G41" s="71">
        <f>SUM(D41+E41-F41)</f>
        <v>34446192.020000003</v>
      </c>
      <c r="H41" s="68">
        <v>0</v>
      </c>
      <c r="I41" s="191">
        <v>34446192.020000003</v>
      </c>
      <c r="J41" s="16"/>
    </row>
    <row r="42" spans="2:11" ht="16.5" thickBot="1">
      <c r="B42" s="57" t="s">
        <v>192</v>
      </c>
      <c r="C42" s="63">
        <v>33</v>
      </c>
      <c r="D42" s="68">
        <f>SUM(D40:D41)</f>
        <v>117684935.53999999</v>
      </c>
      <c r="E42" s="68">
        <f t="shared" ref="E42:I42" si="5">SUM(E40:E41)</f>
        <v>2411814571.5099998</v>
      </c>
      <c r="F42" s="68">
        <f t="shared" si="5"/>
        <v>2401573998.3500009</v>
      </c>
      <c r="G42" s="68">
        <f t="shared" si="5"/>
        <v>124796544.79999989</v>
      </c>
      <c r="H42" s="68">
        <f t="shared" si="5"/>
        <v>965973.11</v>
      </c>
      <c r="I42" s="191">
        <f t="shared" si="5"/>
        <v>123830571.69</v>
      </c>
      <c r="K42" s="16"/>
    </row>
    <row r="43" spans="2:11">
      <c r="D43" s="16"/>
      <c r="E43" s="16"/>
    </row>
    <row r="44" spans="2:11" ht="18.75">
      <c r="D44" s="164"/>
      <c r="E44" s="164"/>
      <c r="F44" s="164"/>
      <c r="G44" s="164"/>
      <c r="H44" s="164"/>
      <c r="I44" s="164"/>
    </row>
  </sheetData>
  <mergeCells count="9">
    <mergeCell ref="C6:C7"/>
    <mergeCell ref="B3:I3"/>
    <mergeCell ref="B4:I4"/>
    <mergeCell ref="B6:B7"/>
    <mergeCell ref="D6:D7"/>
    <mergeCell ref="E6:E7"/>
    <mergeCell ref="F6:F7"/>
    <mergeCell ref="G6:G7"/>
    <mergeCell ref="H6:I6"/>
  </mergeCells>
  <pageMargins left="0.70866141732283472" right="0.70866141732283472" top="0.74803149606299213" bottom="0.74803149606299213" header="0.31496062992125984" footer="0.31496062992125984"/>
  <pageSetup paperSize="9" scale="57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view="pageBreakPreview" zoomScale="60" zoomScaleNormal="75" workbookViewId="0">
      <selection activeCell="B11" sqref="B11"/>
    </sheetView>
  </sheetViews>
  <sheetFormatPr defaultColWidth="9.140625" defaultRowHeight="12.75"/>
  <cols>
    <col min="1" max="1" width="61.140625" style="1" customWidth="1"/>
    <col min="2" max="3" width="22.5703125" style="1" customWidth="1"/>
    <col min="4" max="5" width="9.140625" style="1"/>
    <col min="6" max="6" width="12.85546875" style="1" bestFit="1" customWidth="1"/>
    <col min="7" max="16384" width="9.140625" style="1"/>
  </cols>
  <sheetData>
    <row r="1" spans="1:3" ht="15.75">
      <c r="A1" s="9"/>
      <c r="B1" s="9"/>
      <c r="C1" s="10" t="s">
        <v>196</v>
      </c>
    </row>
    <row r="2" spans="1:3" ht="18.75">
      <c r="A2" s="366" t="s">
        <v>197</v>
      </c>
      <c r="B2" s="366"/>
      <c r="C2" s="366"/>
    </row>
    <row r="3" spans="1:3" ht="15.75">
      <c r="A3" s="391" t="s">
        <v>108</v>
      </c>
      <c r="B3" s="391"/>
      <c r="C3" s="391"/>
    </row>
    <row r="4" spans="1:3" ht="15.75">
      <c r="A4" s="18"/>
      <c r="B4" s="18"/>
      <c r="C4" s="18"/>
    </row>
    <row r="5" spans="1:3" ht="16.5" thickBot="1">
      <c r="A5" s="31"/>
      <c r="B5" s="9"/>
      <c r="C5" s="14" t="s">
        <v>159</v>
      </c>
    </row>
    <row r="6" spans="1:3" ht="30" customHeight="1" thickBot="1">
      <c r="A6" s="104"/>
      <c r="B6" s="104" t="s">
        <v>209</v>
      </c>
      <c r="C6" s="303" t="s">
        <v>202</v>
      </c>
    </row>
    <row r="7" spans="1:3" ht="20.100000000000001" customHeight="1" thickBot="1">
      <c r="A7" s="194" t="s">
        <v>69</v>
      </c>
      <c r="B7" s="195">
        <v>587665</v>
      </c>
      <c r="C7" s="299">
        <v>503912.87</v>
      </c>
    </row>
    <row r="8" spans="1:3" ht="20.100000000000001" customHeight="1">
      <c r="A8" s="192" t="s">
        <v>70</v>
      </c>
      <c r="B8" s="193">
        <v>1487821.42</v>
      </c>
      <c r="C8" s="300">
        <v>1465611.5</v>
      </c>
    </row>
    <row r="9" spans="1:3" ht="20.100000000000001" customHeight="1">
      <c r="A9" s="136" t="s">
        <v>71</v>
      </c>
      <c r="B9" s="137" t="s">
        <v>157</v>
      </c>
      <c r="C9" s="301" t="s">
        <v>157</v>
      </c>
    </row>
    <row r="10" spans="1:3" ht="20.100000000000001" customHeight="1" thickBot="1">
      <c r="A10" s="196" t="s">
        <v>72</v>
      </c>
      <c r="B10" s="197">
        <v>1486199.03</v>
      </c>
      <c r="C10" s="302">
        <v>1381859.37</v>
      </c>
    </row>
    <row r="11" spans="1:3" ht="20.100000000000001" customHeight="1" thickBot="1">
      <c r="A11" s="194" t="s">
        <v>73</v>
      </c>
      <c r="B11" s="195">
        <f>SUM(B7+B8-B10)</f>
        <v>589287.3899999999</v>
      </c>
      <c r="C11" s="299">
        <f>SUM(C7+C8-C10)</f>
        <v>587665</v>
      </c>
    </row>
    <row r="12" spans="1:3" ht="15.75">
      <c r="A12" s="27"/>
      <c r="B12" s="27"/>
      <c r="C12" s="27"/>
    </row>
    <row r="14" spans="1:3">
      <c r="B14" s="30"/>
      <c r="C14" s="30"/>
    </row>
  </sheetData>
  <mergeCells count="2">
    <mergeCell ref="A2:C2"/>
    <mergeCell ref="A3:C3"/>
  </mergeCells>
  <pageMargins left="1.6929133858267718" right="0.70866141732283472" top="2.5196850393700787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J97"/>
  <sheetViews>
    <sheetView view="pageBreakPreview" topLeftCell="A43" zoomScale="60" zoomScaleNormal="100" workbookViewId="0">
      <selection activeCell="D3" sqref="D3:I3"/>
    </sheetView>
  </sheetViews>
  <sheetFormatPr defaultColWidth="8" defaultRowHeight="15.75"/>
  <cols>
    <col min="1" max="3" width="8" style="24"/>
    <col min="4" max="4" width="68.42578125" style="24" customWidth="1"/>
    <col min="5" max="5" width="15.85546875" style="24" customWidth="1"/>
    <col min="6" max="6" width="15.85546875" style="27" customWidth="1"/>
    <col min="7" max="9" width="15.85546875" style="24" customWidth="1"/>
    <col min="10" max="16384" width="8" style="24"/>
  </cols>
  <sheetData>
    <row r="1" spans="4:10" ht="21.75" customHeight="1">
      <c r="F1" s="24"/>
      <c r="I1" s="2" t="s">
        <v>109</v>
      </c>
    </row>
    <row r="2" spans="4:10" ht="21.75" customHeight="1">
      <c r="F2" s="24"/>
    </row>
    <row r="3" spans="4:10" ht="21.75" customHeight="1">
      <c r="D3" s="392" t="s">
        <v>216</v>
      </c>
      <c r="E3" s="392"/>
      <c r="F3" s="392"/>
      <c r="G3" s="392"/>
      <c r="H3" s="392"/>
      <c r="I3" s="392"/>
    </row>
    <row r="4" spans="4:10" ht="18.75">
      <c r="D4" s="393" t="s">
        <v>127</v>
      </c>
      <c r="E4" s="393"/>
      <c r="F4" s="393"/>
      <c r="G4" s="393"/>
      <c r="H4" s="393"/>
      <c r="I4" s="393"/>
    </row>
    <row r="5" spans="4:10">
      <c r="D5" s="25"/>
      <c r="E5" s="25"/>
    </row>
    <row r="6" spans="4:10">
      <c r="I6" s="2" t="s">
        <v>166</v>
      </c>
    </row>
    <row r="7" spans="4:10" ht="47.25">
      <c r="D7" s="178" t="s">
        <v>128</v>
      </c>
      <c r="E7" s="179" t="s">
        <v>204</v>
      </c>
      <c r="F7" s="179" t="s">
        <v>217</v>
      </c>
      <c r="G7" s="179" t="s">
        <v>219</v>
      </c>
      <c r="H7" s="179" t="s">
        <v>169</v>
      </c>
      <c r="I7" s="179" t="s">
        <v>170</v>
      </c>
      <c r="J7" s="35"/>
    </row>
    <row r="8" spans="4:10">
      <c r="D8" s="175" t="s">
        <v>67</v>
      </c>
      <c r="E8" s="175">
        <v>1</v>
      </c>
      <c r="F8" s="175">
        <v>2</v>
      </c>
      <c r="G8" s="175">
        <v>3</v>
      </c>
      <c r="H8" s="175">
        <v>4</v>
      </c>
      <c r="I8" s="175">
        <v>5</v>
      </c>
    </row>
    <row r="9" spans="4:10">
      <c r="D9" s="176" t="s">
        <v>171</v>
      </c>
      <c r="E9" s="324">
        <v>11747772</v>
      </c>
      <c r="F9" s="324">
        <v>13370315</v>
      </c>
      <c r="G9" s="324">
        <v>14445118</v>
      </c>
      <c r="H9" s="325">
        <v>108.03872608835319</v>
      </c>
      <c r="I9" s="324">
        <v>1074803</v>
      </c>
    </row>
    <row r="10" spans="4:10">
      <c r="D10" s="394" t="s">
        <v>9</v>
      </c>
      <c r="E10" s="395"/>
      <c r="F10" s="395"/>
      <c r="G10" s="395"/>
      <c r="H10" s="395"/>
      <c r="I10" s="396"/>
    </row>
    <row r="11" spans="4:10">
      <c r="D11" s="177" t="s">
        <v>10</v>
      </c>
      <c r="E11" s="326">
        <v>924352</v>
      </c>
      <c r="F11" s="326">
        <v>1008364</v>
      </c>
      <c r="G11" s="326">
        <v>1005119</v>
      </c>
      <c r="H11" s="327">
        <v>99.678191605412337</v>
      </c>
      <c r="I11" s="326">
        <v>-3245</v>
      </c>
    </row>
    <row r="12" spans="4:10">
      <c r="D12" s="177" t="s">
        <v>11</v>
      </c>
      <c r="E12" s="326">
        <v>6107058</v>
      </c>
      <c r="F12" s="326">
        <v>7301541</v>
      </c>
      <c r="G12" s="326">
        <v>8306928</v>
      </c>
      <c r="H12" s="327">
        <v>113.76951796887809</v>
      </c>
      <c r="I12" s="326">
        <v>1005387</v>
      </c>
    </row>
    <row r="13" spans="4:10">
      <c r="D13" s="177" t="s">
        <v>74</v>
      </c>
      <c r="E13" s="326">
        <v>1964400</v>
      </c>
      <c r="F13" s="326">
        <v>2090390</v>
      </c>
      <c r="G13" s="326">
        <v>2131437</v>
      </c>
      <c r="H13" s="327">
        <v>101.96360487755874</v>
      </c>
      <c r="I13" s="326">
        <v>41047</v>
      </c>
    </row>
    <row r="14" spans="4:10">
      <c r="D14" s="180" t="s">
        <v>172</v>
      </c>
      <c r="E14" s="326">
        <v>8071458</v>
      </c>
      <c r="F14" s="326">
        <v>9391931</v>
      </c>
      <c r="G14" s="326">
        <v>10438365</v>
      </c>
      <c r="H14" s="327">
        <v>111.14184079929889</v>
      </c>
      <c r="I14" s="326">
        <v>1046434</v>
      </c>
    </row>
    <row r="15" spans="4:10">
      <c r="D15" s="177" t="s">
        <v>13</v>
      </c>
      <c r="E15" s="326">
        <v>251842</v>
      </c>
      <c r="F15" s="326">
        <v>267302</v>
      </c>
      <c r="G15" s="326">
        <v>273793</v>
      </c>
      <c r="H15" s="327">
        <v>102.42833948118609</v>
      </c>
      <c r="I15" s="326">
        <v>6491</v>
      </c>
    </row>
    <row r="16" spans="4:10">
      <c r="D16" s="177" t="s">
        <v>14</v>
      </c>
      <c r="E16" s="326">
        <v>69764</v>
      </c>
      <c r="F16" s="326">
        <v>75449</v>
      </c>
      <c r="G16" s="326">
        <v>82858</v>
      </c>
      <c r="H16" s="327">
        <v>109.81987832840727</v>
      </c>
      <c r="I16" s="326">
        <v>7409</v>
      </c>
    </row>
    <row r="17" spans="4:9">
      <c r="D17" s="177" t="s">
        <v>15</v>
      </c>
      <c r="E17" s="326">
        <v>599978</v>
      </c>
      <c r="F17" s="326">
        <v>644774</v>
      </c>
      <c r="G17" s="326">
        <v>654800</v>
      </c>
      <c r="H17" s="327">
        <v>101.55496344455577</v>
      </c>
      <c r="I17" s="326">
        <v>10026</v>
      </c>
    </row>
    <row r="18" spans="4:9">
      <c r="D18" s="177" t="s">
        <v>16</v>
      </c>
      <c r="E18" s="326">
        <v>1570387</v>
      </c>
      <c r="F18" s="326">
        <v>1695259</v>
      </c>
      <c r="G18" s="326">
        <v>1702088</v>
      </c>
      <c r="H18" s="327">
        <v>100.40282930218922</v>
      </c>
      <c r="I18" s="326">
        <v>6829</v>
      </c>
    </row>
    <row r="19" spans="4:9">
      <c r="D19" s="176" t="s">
        <v>19</v>
      </c>
      <c r="E19" s="326">
        <v>258342</v>
      </c>
      <c r="F19" s="326">
        <v>285806</v>
      </c>
      <c r="G19" s="326">
        <v>286336</v>
      </c>
      <c r="H19" s="327">
        <v>100.18544047360798</v>
      </c>
      <c r="I19" s="326">
        <v>530</v>
      </c>
    </row>
    <row r="20" spans="4:9">
      <c r="D20" s="394" t="s">
        <v>129</v>
      </c>
      <c r="E20" s="395"/>
      <c r="F20" s="395"/>
      <c r="G20" s="395"/>
      <c r="H20" s="395"/>
      <c r="I20" s="396"/>
    </row>
    <row r="21" spans="4:9">
      <c r="D21" s="177" t="s">
        <v>130</v>
      </c>
      <c r="E21" s="326">
        <v>252870</v>
      </c>
      <c r="F21" s="326">
        <v>281000</v>
      </c>
      <c r="G21" s="326">
        <v>279530</v>
      </c>
      <c r="H21" s="327">
        <v>99.47686832740213</v>
      </c>
      <c r="I21" s="326">
        <v>-1470</v>
      </c>
    </row>
    <row r="22" spans="4:9">
      <c r="D22" s="177" t="s">
        <v>173</v>
      </c>
      <c r="E22" s="326">
        <v>2879</v>
      </c>
      <c r="F22" s="326">
        <v>2279</v>
      </c>
      <c r="G22" s="326">
        <v>2576</v>
      </c>
      <c r="H22" s="327">
        <v>113.03203159280386</v>
      </c>
      <c r="I22" s="326">
        <v>297</v>
      </c>
    </row>
    <row r="23" spans="4:9">
      <c r="D23" s="177" t="s">
        <v>174</v>
      </c>
      <c r="E23" s="326">
        <v>128</v>
      </c>
      <c r="F23" s="326">
        <v>114</v>
      </c>
      <c r="G23" s="326">
        <v>116</v>
      </c>
      <c r="H23" s="327">
        <v>101.75438596491229</v>
      </c>
      <c r="I23" s="326">
        <v>2</v>
      </c>
    </row>
    <row r="24" spans="4:9" ht="31.5">
      <c r="D24" s="177" t="s">
        <v>175</v>
      </c>
      <c r="E24" s="326">
        <v>21</v>
      </c>
      <c r="F24" s="326">
        <v>24</v>
      </c>
      <c r="G24" s="326">
        <v>44</v>
      </c>
      <c r="H24" s="327">
        <v>183.33333333333331</v>
      </c>
      <c r="I24" s="326">
        <v>20</v>
      </c>
    </row>
    <row r="25" spans="4:9">
      <c r="D25" s="177" t="s">
        <v>176</v>
      </c>
      <c r="E25" s="326">
        <v>2444</v>
      </c>
      <c r="F25" s="326">
        <v>2389</v>
      </c>
      <c r="G25" s="326">
        <v>4049</v>
      </c>
      <c r="H25" s="327">
        <v>169.48514022603601</v>
      </c>
      <c r="I25" s="326">
        <v>1660</v>
      </c>
    </row>
    <row r="26" spans="4:9" ht="31.5">
      <c r="D26" s="328" t="s">
        <v>215</v>
      </c>
      <c r="E26" s="326">
        <v>0</v>
      </c>
      <c r="F26" s="326">
        <v>0</v>
      </c>
      <c r="G26" s="326">
        <v>21</v>
      </c>
      <c r="H26" s="327">
        <v>0</v>
      </c>
      <c r="I26" s="326">
        <v>21</v>
      </c>
    </row>
    <row r="27" spans="4:9">
      <c r="D27" s="177" t="s">
        <v>179</v>
      </c>
      <c r="E27" s="295">
        <v>0</v>
      </c>
      <c r="F27" s="297">
        <v>0</v>
      </c>
      <c r="G27" s="297">
        <v>0</v>
      </c>
      <c r="H27" s="296">
        <v>0</v>
      </c>
      <c r="I27" s="295">
        <v>0</v>
      </c>
    </row>
    <row r="28" spans="4:9">
      <c r="D28" s="176" t="s">
        <v>141</v>
      </c>
      <c r="E28" s="326">
        <v>1649</v>
      </c>
      <c r="F28" s="326">
        <v>1430</v>
      </c>
      <c r="G28" s="326">
        <v>1759</v>
      </c>
      <c r="H28" s="327">
        <v>123.006993006993</v>
      </c>
      <c r="I28" s="326">
        <v>329</v>
      </c>
    </row>
    <row r="29" spans="4:9">
      <c r="D29" s="176" t="s">
        <v>177</v>
      </c>
      <c r="E29" s="324">
        <v>1050952</v>
      </c>
      <c r="F29" s="324">
        <v>802396</v>
      </c>
      <c r="G29" s="324">
        <v>844750</v>
      </c>
      <c r="H29" s="325">
        <v>105.27844106899835</v>
      </c>
      <c r="I29" s="324">
        <v>42354</v>
      </c>
    </row>
    <row r="30" spans="4:9">
      <c r="D30" s="394" t="s">
        <v>9</v>
      </c>
      <c r="E30" s="395"/>
      <c r="F30" s="395"/>
      <c r="G30" s="395"/>
      <c r="H30" s="395"/>
      <c r="I30" s="396"/>
    </row>
    <row r="31" spans="4:9">
      <c r="D31" s="177" t="s">
        <v>10</v>
      </c>
      <c r="E31" s="326">
        <v>94328</v>
      </c>
      <c r="F31" s="326">
        <v>65000</v>
      </c>
      <c r="G31" s="326">
        <v>60521</v>
      </c>
      <c r="H31" s="327">
        <v>93.109230769230763</v>
      </c>
      <c r="I31" s="326">
        <v>-4479</v>
      </c>
    </row>
    <row r="32" spans="4:9">
      <c r="D32" s="177" t="s">
        <v>11</v>
      </c>
      <c r="E32" s="326">
        <v>632676</v>
      </c>
      <c r="F32" s="326">
        <v>395874</v>
      </c>
      <c r="G32" s="326">
        <v>461893</v>
      </c>
      <c r="H32" s="327">
        <v>116.67677089174839</v>
      </c>
      <c r="I32" s="326">
        <v>66019</v>
      </c>
    </row>
    <row r="33" spans="4:9">
      <c r="D33" s="177" t="s">
        <v>74</v>
      </c>
      <c r="E33" s="326">
        <v>97004</v>
      </c>
      <c r="F33" s="326">
        <v>278343</v>
      </c>
      <c r="G33" s="326">
        <v>106479</v>
      </c>
      <c r="H33" s="327">
        <v>38.254599540854265</v>
      </c>
      <c r="I33" s="326">
        <v>-171864</v>
      </c>
    </row>
    <row r="34" spans="4:9">
      <c r="D34" s="180" t="s">
        <v>172</v>
      </c>
      <c r="E34" s="326">
        <v>729680</v>
      </c>
      <c r="F34" s="326">
        <v>674217</v>
      </c>
      <c r="G34" s="326">
        <v>568372</v>
      </c>
      <c r="H34" s="327">
        <v>84.30104847549083</v>
      </c>
      <c r="I34" s="326">
        <v>-105845</v>
      </c>
    </row>
    <row r="35" spans="4:9">
      <c r="D35" s="177" t="s">
        <v>13</v>
      </c>
      <c r="E35" s="326">
        <v>38090</v>
      </c>
      <c r="F35" s="326">
        <v>5000</v>
      </c>
      <c r="G35" s="326">
        <v>32266</v>
      </c>
      <c r="H35" s="327">
        <v>645.31999999999994</v>
      </c>
      <c r="I35" s="326">
        <v>27266</v>
      </c>
    </row>
    <row r="36" spans="4:9">
      <c r="D36" s="177" t="s">
        <v>14</v>
      </c>
      <c r="E36" s="326">
        <v>11321</v>
      </c>
      <c r="F36" s="326">
        <v>3000</v>
      </c>
      <c r="G36" s="326">
        <v>12222</v>
      </c>
      <c r="H36" s="327">
        <v>407.4</v>
      </c>
      <c r="I36" s="326">
        <v>9222</v>
      </c>
    </row>
    <row r="37" spans="4:9">
      <c r="D37" s="177" t="s">
        <v>15</v>
      </c>
      <c r="E37" s="326">
        <v>77369</v>
      </c>
      <c r="F37" s="326">
        <v>35000</v>
      </c>
      <c r="G37" s="326">
        <v>60755</v>
      </c>
      <c r="H37" s="327">
        <v>173.58571428571429</v>
      </c>
      <c r="I37" s="326">
        <v>25755</v>
      </c>
    </row>
    <row r="38" spans="4:9">
      <c r="D38" s="177" t="s">
        <v>16</v>
      </c>
      <c r="E38" s="326">
        <v>62547</v>
      </c>
      <c r="F38" s="326">
        <v>14992</v>
      </c>
      <c r="G38" s="326">
        <v>105170</v>
      </c>
      <c r="H38" s="327">
        <v>701.50747065101382</v>
      </c>
      <c r="I38" s="326">
        <v>90178</v>
      </c>
    </row>
    <row r="39" spans="4:9">
      <c r="D39" s="176" t="s">
        <v>19</v>
      </c>
      <c r="E39" s="326">
        <v>33822</v>
      </c>
      <c r="F39" s="326">
        <v>0</v>
      </c>
      <c r="G39" s="326">
        <v>0</v>
      </c>
      <c r="H39" s="327">
        <v>0</v>
      </c>
      <c r="I39" s="326">
        <v>0</v>
      </c>
    </row>
    <row r="40" spans="4:9">
      <c r="D40" s="394" t="s">
        <v>51</v>
      </c>
      <c r="E40" s="395"/>
      <c r="F40" s="395"/>
      <c r="G40" s="395"/>
      <c r="H40" s="395"/>
      <c r="I40" s="396"/>
    </row>
    <row r="41" spans="4:9">
      <c r="D41" s="177" t="s">
        <v>179</v>
      </c>
      <c r="E41" s="295">
        <v>0</v>
      </c>
      <c r="F41" s="297">
        <v>0</v>
      </c>
      <c r="G41" s="297">
        <v>0</v>
      </c>
      <c r="H41" s="296">
        <v>0</v>
      </c>
      <c r="I41" s="295">
        <v>0</v>
      </c>
    </row>
    <row r="42" spans="4:9">
      <c r="D42" s="176" t="s">
        <v>141</v>
      </c>
      <c r="E42" s="329">
        <v>3795</v>
      </c>
      <c r="F42" s="329">
        <v>5187</v>
      </c>
      <c r="G42" s="329">
        <v>5444</v>
      </c>
      <c r="H42" s="327">
        <v>104.95469442837863</v>
      </c>
      <c r="I42" s="326">
        <v>257</v>
      </c>
    </row>
    <row r="43" spans="4:9">
      <c r="D43" s="176" t="s">
        <v>131</v>
      </c>
      <c r="E43" s="324">
        <v>12798724</v>
      </c>
      <c r="F43" s="324">
        <v>14172711</v>
      </c>
      <c r="G43" s="324">
        <v>15289868</v>
      </c>
      <c r="H43" s="325">
        <v>107.8824510003767</v>
      </c>
      <c r="I43" s="324">
        <v>1117157</v>
      </c>
    </row>
    <row r="44" spans="4:9">
      <c r="D44" s="394" t="s">
        <v>9</v>
      </c>
      <c r="E44" s="395"/>
      <c r="F44" s="395"/>
      <c r="G44" s="395"/>
      <c r="H44" s="395"/>
      <c r="I44" s="396"/>
    </row>
    <row r="45" spans="4:9">
      <c r="D45" s="177" t="s">
        <v>10</v>
      </c>
      <c r="E45" s="326">
        <v>1018680</v>
      </c>
      <c r="F45" s="326">
        <v>1073364</v>
      </c>
      <c r="G45" s="326">
        <v>1065640</v>
      </c>
      <c r="H45" s="327">
        <v>99.280393231000858</v>
      </c>
      <c r="I45" s="326">
        <v>-7724</v>
      </c>
    </row>
    <row r="46" spans="4:9">
      <c r="D46" s="177" t="s">
        <v>11</v>
      </c>
      <c r="E46" s="326">
        <v>6739734</v>
      </c>
      <c r="F46" s="326">
        <v>7697415</v>
      </c>
      <c r="G46" s="326">
        <v>8768821</v>
      </c>
      <c r="H46" s="327">
        <v>113.91903645574521</v>
      </c>
      <c r="I46" s="326">
        <v>1071406</v>
      </c>
    </row>
    <row r="47" spans="4:9">
      <c r="D47" s="177" t="s">
        <v>74</v>
      </c>
      <c r="E47" s="326">
        <v>2061404</v>
      </c>
      <c r="F47" s="326">
        <v>2368733</v>
      </c>
      <c r="G47" s="326">
        <v>2237916</v>
      </c>
      <c r="H47" s="327">
        <v>94.477342950851778</v>
      </c>
      <c r="I47" s="326">
        <v>-130817</v>
      </c>
    </row>
    <row r="48" spans="4:9">
      <c r="D48" s="180" t="s">
        <v>172</v>
      </c>
      <c r="E48" s="326">
        <v>8801138</v>
      </c>
      <c r="F48" s="326">
        <v>10066148</v>
      </c>
      <c r="G48" s="326">
        <v>11006737</v>
      </c>
      <c r="H48" s="327">
        <v>109.34408077449289</v>
      </c>
      <c r="I48" s="326">
        <v>940589</v>
      </c>
    </row>
    <row r="49" spans="4:9">
      <c r="D49" s="177" t="s">
        <v>13</v>
      </c>
      <c r="E49" s="326">
        <v>289932</v>
      </c>
      <c r="F49" s="326">
        <v>272302</v>
      </c>
      <c r="G49" s="326">
        <v>306059</v>
      </c>
      <c r="H49" s="327">
        <v>112.39689756226542</v>
      </c>
      <c r="I49" s="326">
        <v>33757</v>
      </c>
    </row>
    <row r="50" spans="4:9">
      <c r="D50" s="177" t="s">
        <v>14</v>
      </c>
      <c r="E50" s="326">
        <v>81085</v>
      </c>
      <c r="F50" s="326">
        <v>78449</v>
      </c>
      <c r="G50" s="326">
        <v>95080</v>
      </c>
      <c r="H50" s="327">
        <v>121.19976035386047</v>
      </c>
      <c r="I50" s="326">
        <v>16631</v>
      </c>
    </row>
    <row r="51" spans="4:9">
      <c r="D51" s="177" t="s">
        <v>15</v>
      </c>
      <c r="E51" s="326">
        <v>677347</v>
      </c>
      <c r="F51" s="326">
        <v>679774</v>
      </c>
      <c r="G51" s="326">
        <v>715555</v>
      </c>
      <c r="H51" s="327">
        <v>105.2636611579731</v>
      </c>
      <c r="I51" s="326">
        <v>35781</v>
      </c>
    </row>
    <row r="52" spans="4:9">
      <c r="D52" s="177" t="s">
        <v>16</v>
      </c>
      <c r="E52" s="326">
        <v>1632934</v>
      </c>
      <c r="F52" s="326">
        <v>1710251</v>
      </c>
      <c r="G52" s="326">
        <v>1807258</v>
      </c>
      <c r="H52" s="327">
        <v>105.67209140646608</v>
      </c>
      <c r="I52" s="326">
        <v>97007</v>
      </c>
    </row>
    <row r="53" spans="4:9">
      <c r="D53" s="176" t="s">
        <v>19</v>
      </c>
      <c r="E53" s="326">
        <v>292164</v>
      </c>
      <c r="F53" s="326">
        <v>285806</v>
      </c>
      <c r="G53" s="326">
        <v>286336</v>
      </c>
      <c r="H53" s="327">
        <v>100.18544047360798</v>
      </c>
      <c r="I53" s="326">
        <v>530</v>
      </c>
    </row>
    <row r="54" spans="4:9">
      <c r="D54" s="394" t="s">
        <v>51</v>
      </c>
      <c r="E54" s="395"/>
      <c r="F54" s="395"/>
      <c r="G54" s="395"/>
      <c r="H54" s="395"/>
      <c r="I54" s="396"/>
    </row>
    <row r="55" spans="4:9">
      <c r="D55" s="177" t="s">
        <v>179</v>
      </c>
      <c r="E55" s="330">
        <v>0</v>
      </c>
      <c r="F55" s="330">
        <v>0</v>
      </c>
      <c r="G55" s="330">
        <v>0</v>
      </c>
      <c r="H55" s="327">
        <v>0</v>
      </c>
      <c r="I55" s="326">
        <v>0</v>
      </c>
    </row>
    <row r="56" spans="4:9">
      <c r="D56" s="176" t="s">
        <v>141</v>
      </c>
      <c r="E56" s="329">
        <v>5444</v>
      </c>
      <c r="F56" s="329">
        <v>6617</v>
      </c>
      <c r="G56" s="329">
        <v>7203</v>
      </c>
      <c r="H56" s="327">
        <v>108.85597702886504</v>
      </c>
      <c r="I56" s="326">
        <v>586</v>
      </c>
    </row>
    <row r="57" spans="4:9">
      <c r="D57" s="176" t="s">
        <v>132</v>
      </c>
      <c r="E57" s="324">
        <v>11953974</v>
      </c>
      <c r="F57" s="324">
        <v>13300539</v>
      </c>
      <c r="G57" s="324">
        <v>14376557</v>
      </c>
      <c r="H57" s="325">
        <v>108.09003304302178</v>
      </c>
      <c r="I57" s="324">
        <v>1076018</v>
      </c>
    </row>
    <row r="58" spans="4:9">
      <c r="D58" s="394" t="s">
        <v>9</v>
      </c>
      <c r="E58" s="395"/>
      <c r="F58" s="395"/>
      <c r="G58" s="395"/>
      <c r="H58" s="395"/>
      <c r="I58" s="396"/>
    </row>
    <row r="59" spans="4:9">
      <c r="D59" s="177" t="s">
        <v>10</v>
      </c>
      <c r="E59" s="326">
        <v>1028159</v>
      </c>
      <c r="F59" s="326">
        <v>1179517</v>
      </c>
      <c r="G59" s="326">
        <v>1075019</v>
      </c>
      <c r="H59" s="327">
        <v>91.140610944988495</v>
      </c>
      <c r="I59" s="326">
        <v>-104498</v>
      </c>
    </row>
    <row r="60" spans="4:9">
      <c r="D60" s="177" t="s">
        <v>11</v>
      </c>
      <c r="E60" s="326">
        <v>9174841</v>
      </c>
      <c r="F60" s="326">
        <v>10213853</v>
      </c>
      <c r="G60" s="326">
        <v>11256320</v>
      </c>
      <c r="H60" s="327">
        <v>110.20640300971631</v>
      </c>
      <c r="I60" s="326">
        <v>1042467</v>
      </c>
    </row>
    <row r="61" spans="4:9">
      <c r="D61" s="177" t="s">
        <v>74</v>
      </c>
      <c r="E61" s="326">
        <v>1144925</v>
      </c>
      <c r="F61" s="326">
        <v>1270835</v>
      </c>
      <c r="G61" s="326">
        <v>1375777</v>
      </c>
      <c r="H61" s="327">
        <v>108.25772031774386</v>
      </c>
      <c r="I61" s="326">
        <v>104942</v>
      </c>
    </row>
    <row r="62" spans="4:9">
      <c r="D62" s="176" t="s">
        <v>172</v>
      </c>
      <c r="E62" s="326">
        <v>10319766</v>
      </c>
      <c r="F62" s="326">
        <v>11484688</v>
      </c>
      <c r="G62" s="326">
        <v>12632097</v>
      </c>
      <c r="H62" s="327">
        <v>109.99077206102595</v>
      </c>
      <c r="I62" s="326">
        <v>1147409</v>
      </c>
    </row>
    <row r="63" spans="4:9">
      <c r="D63" s="177" t="s">
        <v>13</v>
      </c>
      <c r="E63" s="326">
        <v>62666</v>
      </c>
      <c r="F63" s="326">
        <v>62826</v>
      </c>
      <c r="G63" s="326">
        <v>65346</v>
      </c>
      <c r="H63" s="327">
        <v>104.01107821602523</v>
      </c>
      <c r="I63" s="326">
        <v>2520</v>
      </c>
    </row>
    <row r="64" spans="4:9">
      <c r="D64" s="177" t="s">
        <v>14</v>
      </c>
      <c r="E64" s="326">
        <v>33863</v>
      </c>
      <c r="F64" s="326">
        <v>33431</v>
      </c>
      <c r="G64" s="326">
        <v>39195</v>
      </c>
      <c r="H64" s="327">
        <v>117.24148245640274</v>
      </c>
      <c r="I64" s="326">
        <v>5764</v>
      </c>
    </row>
    <row r="65" spans="4:9">
      <c r="D65" s="177" t="s">
        <v>15</v>
      </c>
      <c r="E65" s="326">
        <v>269592</v>
      </c>
      <c r="F65" s="326">
        <v>274663</v>
      </c>
      <c r="G65" s="326">
        <v>297187</v>
      </c>
      <c r="H65" s="327">
        <v>108.20059491085439</v>
      </c>
      <c r="I65" s="326">
        <v>22524</v>
      </c>
    </row>
    <row r="66" spans="4:9">
      <c r="D66" s="176" t="s">
        <v>19</v>
      </c>
      <c r="E66" s="326">
        <v>239928</v>
      </c>
      <c r="F66" s="326">
        <v>264312</v>
      </c>
      <c r="G66" s="326">
        <v>264566</v>
      </c>
      <c r="H66" s="327">
        <v>100.09609855019825</v>
      </c>
      <c r="I66" s="326">
        <v>254</v>
      </c>
    </row>
    <row r="67" spans="4:9">
      <c r="D67" s="394" t="s">
        <v>51</v>
      </c>
      <c r="E67" s="395"/>
      <c r="F67" s="395"/>
      <c r="G67" s="395"/>
      <c r="H67" s="395"/>
      <c r="I67" s="396"/>
    </row>
    <row r="68" spans="4:9">
      <c r="D68" s="177" t="s">
        <v>179</v>
      </c>
      <c r="E68" s="330">
        <v>0</v>
      </c>
      <c r="F68" s="330">
        <v>0</v>
      </c>
      <c r="G68" s="330">
        <v>0</v>
      </c>
      <c r="H68" s="327">
        <v>0</v>
      </c>
      <c r="I68" s="326">
        <v>0</v>
      </c>
    </row>
    <row r="69" spans="4:9">
      <c r="D69" s="176" t="s">
        <v>141</v>
      </c>
      <c r="E69" s="329">
        <v>0</v>
      </c>
      <c r="F69" s="329">
        <v>1102</v>
      </c>
      <c r="G69" s="329">
        <v>3147</v>
      </c>
      <c r="H69" s="327">
        <v>0</v>
      </c>
      <c r="I69" s="326">
        <v>2045</v>
      </c>
    </row>
    <row r="70" spans="4:9">
      <c r="D70" s="176" t="s">
        <v>133</v>
      </c>
      <c r="E70" s="324">
        <v>-206202</v>
      </c>
      <c r="F70" s="324">
        <v>69776</v>
      </c>
      <c r="G70" s="324">
        <v>68561</v>
      </c>
      <c r="H70" s="325">
        <v>98.258713597798675</v>
      </c>
      <c r="I70" s="324">
        <v>-1215</v>
      </c>
    </row>
    <row r="71" spans="4:9">
      <c r="D71" s="394" t="s">
        <v>9</v>
      </c>
      <c r="E71" s="395"/>
      <c r="F71" s="395"/>
      <c r="G71" s="395"/>
      <c r="H71" s="395"/>
      <c r="I71" s="396"/>
    </row>
    <row r="72" spans="4:9">
      <c r="D72" s="177" t="s">
        <v>10</v>
      </c>
      <c r="E72" s="326">
        <v>-103807</v>
      </c>
      <c r="F72" s="326">
        <v>-171153</v>
      </c>
      <c r="G72" s="326">
        <v>-69900</v>
      </c>
      <c r="H72" s="327">
        <v>40.840651347040371</v>
      </c>
      <c r="I72" s="326">
        <v>101253</v>
      </c>
    </row>
    <row r="73" spans="4:9">
      <c r="D73" s="177" t="s">
        <v>11</v>
      </c>
      <c r="E73" s="326">
        <v>-3067783</v>
      </c>
      <c r="F73" s="326">
        <v>-2912312</v>
      </c>
      <c r="G73" s="326">
        <v>-2949392</v>
      </c>
      <c r="H73" s="327">
        <v>101.27321523243388</v>
      </c>
      <c r="I73" s="326">
        <v>-37080</v>
      </c>
    </row>
    <row r="74" spans="4:9">
      <c r="D74" s="177" t="s">
        <v>74</v>
      </c>
      <c r="E74" s="326">
        <v>819475</v>
      </c>
      <c r="F74" s="326">
        <v>819555</v>
      </c>
      <c r="G74" s="326">
        <v>755660</v>
      </c>
      <c r="H74" s="327">
        <v>92.203695908145278</v>
      </c>
      <c r="I74" s="326">
        <v>-63895</v>
      </c>
    </row>
    <row r="75" spans="4:9">
      <c r="D75" s="176" t="s">
        <v>172</v>
      </c>
      <c r="E75" s="326">
        <v>-2248308</v>
      </c>
      <c r="F75" s="326">
        <v>-2092757</v>
      </c>
      <c r="G75" s="326">
        <v>-2193732</v>
      </c>
      <c r="H75" s="327">
        <v>104.82497490152942</v>
      </c>
      <c r="I75" s="326">
        <v>-100975</v>
      </c>
    </row>
    <row r="76" spans="4:9">
      <c r="D76" s="177" t="s">
        <v>13</v>
      </c>
      <c r="E76" s="326">
        <v>189176</v>
      </c>
      <c r="F76" s="326">
        <v>204476</v>
      </c>
      <c r="G76" s="326">
        <v>208447</v>
      </c>
      <c r="H76" s="327">
        <v>101.94203720730061</v>
      </c>
      <c r="I76" s="326">
        <v>3971</v>
      </c>
    </row>
    <row r="77" spans="4:9">
      <c r="D77" s="177" t="s">
        <v>14</v>
      </c>
      <c r="E77" s="326">
        <v>35901</v>
      </c>
      <c r="F77" s="326">
        <v>42018</v>
      </c>
      <c r="G77" s="326">
        <v>43663</v>
      </c>
      <c r="H77" s="327">
        <v>103.91498881431767</v>
      </c>
      <c r="I77" s="326">
        <v>1645</v>
      </c>
    </row>
    <row r="78" spans="4:9">
      <c r="D78" s="177" t="s">
        <v>15</v>
      </c>
      <c r="E78" s="326">
        <v>330386</v>
      </c>
      <c r="F78" s="326">
        <v>370111</v>
      </c>
      <c r="G78" s="326">
        <v>357613</v>
      </c>
      <c r="H78" s="327">
        <v>96.623175209599282</v>
      </c>
      <c r="I78" s="326">
        <v>-12498</v>
      </c>
    </row>
    <row r="79" spans="4:9">
      <c r="D79" s="177" t="s">
        <v>16</v>
      </c>
      <c r="E79" s="326">
        <v>1570387</v>
      </c>
      <c r="F79" s="326">
        <v>1695259</v>
      </c>
      <c r="G79" s="326">
        <v>1702088</v>
      </c>
      <c r="H79" s="327">
        <v>100.40282930218922</v>
      </c>
      <c r="I79" s="326">
        <v>6829</v>
      </c>
    </row>
    <row r="80" spans="4:9">
      <c r="D80" s="176" t="s">
        <v>19</v>
      </c>
      <c r="E80" s="326">
        <v>18414</v>
      </c>
      <c r="F80" s="326">
        <v>21494</v>
      </c>
      <c r="G80" s="326">
        <v>21770</v>
      </c>
      <c r="H80" s="327">
        <v>101.28407927793803</v>
      </c>
      <c r="I80" s="326">
        <v>276</v>
      </c>
    </row>
    <row r="81" spans="4:9">
      <c r="D81" s="394" t="s">
        <v>51</v>
      </c>
      <c r="E81" s="395"/>
      <c r="F81" s="395"/>
      <c r="G81" s="395"/>
      <c r="H81" s="395"/>
      <c r="I81" s="396"/>
    </row>
    <row r="82" spans="4:9">
      <c r="D82" s="177" t="s">
        <v>179</v>
      </c>
      <c r="E82" s="330">
        <v>0</v>
      </c>
      <c r="F82" s="330">
        <v>0</v>
      </c>
      <c r="G82" s="330">
        <v>0</v>
      </c>
      <c r="H82" s="327">
        <v>0</v>
      </c>
      <c r="I82" s="326">
        <v>0</v>
      </c>
    </row>
    <row r="83" spans="4:9">
      <c r="D83" s="176" t="s">
        <v>141</v>
      </c>
      <c r="E83" s="329">
        <v>1649</v>
      </c>
      <c r="F83" s="329">
        <v>328</v>
      </c>
      <c r="G83" s="329">
        <v>-1388</v>
      </c>
      <c r="H83" s="327">
        <v>-423.17073170731703</v>
      </c>
      <c r="I83" s="326">
        <v>-1716</v>
      </c>
    </row>
    <row r="84" spans="4:9">
      <c r="D84" s="176" t="s">
        <v>134</v>
      </c>
      <c r="E84" s="324">
        <v>844750</v>
      </c>
      <c r="F84" s="324">
        <v>872172</v>
      </c>
      <c r="G84" s="324">
        <v>913311</v>
      </c>
      <c r="H84" s="325">
        <v>104.71684484253106</v>
      </c>
      <c r="I84" s="324">
        <v>41139</v>
      </c>
    </row>
    <row r="85" spans="4:9">
      <c r="D85" s="394" t="s">
        <v>9</v>
      </c>
      <c r="E85" s="395"/>
      <c r="F85" s="395"/>
      <c r="G85" s="395"/>
      <c r="H85" s="395"/>
      <c r="I85" s="396"/>
    </row>
    <row r="86" spans="4:9">
      <c r="D86" s="177" t="s">
        <v>10</v>
      </c>
      <c r="E86" s="326">
        <v>60521</v>
      </c>
      <c r="F86" s="326">
        <v>65000</v>
      </c>
      <c r="G86" s="326">
        <v>60621</v>
      </c>
      <c r="H86" s="327">
        <v>93.263076923076923</v>
      </c>
      <c r="I86" s="326">
        <v>-4379</v>
      </c>
    </row>
    <row r="87" spans="4:9">
      <c r="D87" s="177" t="s">
        <v>11</v>
      </c>
      <c r="E87" s="326">
        <v>461893</v>
      </c>
      <c r="F87" s="326">
        <v>439265</v>
      </c>
      <c r="G87" s="326">
        <v>332501</v>
      </c>
      <c r="H87" s="327">
        <v>75.694853903680013</v>
      </c>
      <c r="I87" s="326">
        <v>-106764</v>
      </c>
    </row>
    <row r="88" spans="4:9">
      <c r="D88" s="177" t="s">
        <v>74</v>
      </c>
      <c r="E88" s="326">
        <v>106479</v>
      </c>
      <c r="F88" s="326">
        <v>297898</v>
      </c>
      <c r="G88" s="326">
        <v>122139</v>
      </c>
      <c r="H88" s="327">
        <v>41.000275262002425</v>
      </c>
      <c r="I88" s="326">
        <v>-175759</v>
      </c>
    </row>
    <row r="89" spans="4:9">
      <c r="D89" s="176" t="s">
        <v>172</v>
      </c>
      <c r="E89" s="326">
        <v>568372</v>
      </c>
      <c r="F89" s="326">
        <v>737163</v>
      </c>
      <c r="G89" s="326">
        <v>454640</v>
      </c>
      <c r="H89" s="327">
        <v>61.674283706588639</v>
      </c>
      <c r="I89" s="326">
        <v>-282523</v>
      </c>
    </row>
    <row r="90" spans="4:9">
      <c r="D90" s="177" t="s">
        <v>13</v>
      </c>
      <c r="E90" s="326">
        <v>32266</v>
      </c>
      <c r="F90" s="326">
        <v>5000</v>
      </c>
      <c r="G90" s="326">
        <v>43713</v>
      </c>
      <c r="H90" s="327">
        <v>874.26</v>
      </c>
      <c r="I90" s="326">
        <v>38713</v>
      </c>
    </row>
    <row r="91" spans="4:9">
      <c r="D91" s="177" t="s">
        <v>14</v>
      </c>
      <c r="E91" s="326">
        <v>12222</v>
      </c>
      <c r="F91" s="326">
        <v>3000</v>
      </c>
      <c r="G91" s="326">
        <v>12885</v>
      </c>
      <c r="H91" s="327">
        <v>429.5</v>
      </c>
      <c r="I91" s="326">
        <v>9885</v>
      </c>
    </row>
    <row r="92" spans="4:9">
      <c r="D92" s="177" t="s">
        <v>15</v>
      </c>
      <c r="E92" s="326">
        <v>60755</v>
      </c>
      <c r="F92" s="326">
        <v>35000</v>
      </c>
      <c r="G92" s="326">
        <v>68368</v>
      </c>
      <c r="H92" s="327">
        <v>195.33714285714285</v>
      </c>
      <c r="I92" s="326">
        <v>33368</v>
      </c>
    </row>
    <row r="93" spans="4:9">
      <c r="D93" s="177" t="s">
        <v>16</v>
      </c>
      <c r="E93" s="326">
        <v>52934</v>
      </c>
      <c r="F93" s="326">
        <v>0</v>
      </c>
      <c r="G93" s="326">
        <v>247258</v>
      </c>
      <c r="H93" s="327">
        <v>0</v>
      </c>
      <c r="I93" s="326">
        <v>247258</v>
      </c>
    </row>
    <row r="94" spans="4:9">
      <c r="D94" s="176" t="s">
        <v>19</v>
      </c>
      <c r="E94" s="326">
        <v>52236</v>
      </c>
      <c r="F94" s="326">
        <v>21494</v>
      </c>
      <c r="G94" s="326">
        <v>21770</v>
      </c>
      <c r="H94" s="327">
        <v>101.28407927793803</v>
      </c>
      <c r="I94" s="326">
        <v>276</v>
      </c>
    </row>
    <row r="95" spans="4:9">
      <c r="D95" s="394" t="s">
        <v>51</v>
      </c>
      <c r="E95" s="395"/>
      <c r="F95" s="395"/>
      <c r="G95" s="395"/>
      <c r="H95" s="395"/>
      <c r="I95" s="396"/>
    </row>
    <row r="96" spans="4:9">
      <c r="D96" s="177" t="s">
        <v>179</v>
      </c>
      <c r="E96" s="330">
        <v>0</v>
      </c>
      <c r="F96" s="330">
        <v>0</v>
      </c>
      <c r="G96" s="330">
        <v>0</v>
      </c>
      <c r="H96" s="327">
        <v>0</v>
      </c>
      <c r="I96" s="326">
        <v>0</v>
      </c>
    </row>
    <row r="97" spans="4:9">
      <c r="D97" s="176" t="s">
        <v>141</v>
      </c>
      <c r="E97" s="329">
        <v>5444</v>
      </c>
      <c r="F97" s="329">
        <v>5515</v>
      </c>
      <c r="G97" s="329">
        <v>4056</v>
      </c>
      <c r="H97" s="327">
        <v>73.544877606527649</v>
      </c>
      <c r="I97" s="326">
        <v>-1459</v>
      </c>
    </row>
  </sheetData>
  <mergeCells count="14">
    <mergeCell ref="D71:I71"/>
    <mergeCell ref="D81:I81"/>
    <mergeCell ref="D85:I85"/>
    <mergeCell ref="D95:I95"/>
    <mergeCell ref="D40:I40"/>
    <mergeCell ref="D44:I44"/>
    <mergeCell ref="D54:I54"/>
    <mergeCell ref="D58:I58"/>
    <mergeCell ref="D67:I67"/>
    <mergeCell ref="D3:I3"/>
    <mergeCell ref="D4:I4"/>
    <mergeCell ref="D10:I10"/>
    <mergeCell ref="D20:I20"/>
    <mergeCell ref="D30:I30"/>
  </mergeCells>
  <pageMargins left="0.70866141732283472" right="0.70866141732283472" top="0.74803149606299213" bottom="0.74803149606299213" header="0.31496062992125984" footer="0.31496062992125984"/>
  <pageSetup paperSize="8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D2A00F-F568-449C-9B68-48D34EDDBB3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36E9617-379B-41C5-BAD1-663B6ADBD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A25FB6B-BC87-4710-A2E7-0E56886B1C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9</vt:i4>
      </vt:variant>
    </vt:vector>
  </HeadingPairs>
  <TitlesOfParts>
    <vt:vector size="20" baseType="lpstr">
      <vt:lpstr>1_Rámcová bilancia</vt:lpstr>
      <vt:lpstr>2_DLNM a DLHM</vt:lpstr>
      <vt:lpstr>3_Pohľ.na poist. a p. SDS</vt:lpstr>
      <vt:lpstr>4_Dl. a Kr. pohľadávky</vt:lpstr>
      <vt:lpstr>5_OP k pohľadávkam</vt:lpstr>
      <vt:lpstr>6_Rezervy</vt:lpstr>
      <vt:lpstr>7_Dl. a Kr. záväzky</vt:lpstr>
      <vt:lpstr>8_Záväzky soc.fondu</vt:lpstr>
      <vt:lpstr>9_Pln.rozpočtu P a V</vt:lpstr>
      <vt:lpstr>10_Pln.rozpočtu P a V SpF</vt:lpstr>
      <vt:lpstr>Graf č. 1</vt:lpstr>
      <vt:lpstr>'1_Rámcová bilancia'!Oblasť_tlače</vt:lpstr>
      <vt:lpstr>'2_DLNM a DLHM'!Oblasť_tlače</vt:lpstr>
      <vt:lpstr>'3_Pohľ.na poist. a p. SDS'!Oblasť_tlače</vt:lpstr>
      <vt:lpstr>'4_Dl. a Kr. pohľadávky'!Oblasť_tlače</vt:lpstr>
      <vt:lpstr>'5_OP k pohľadávkam'!Oblasť_tlače</vt:lpstr>
      <vt:lpstr>'6_Rezervy'!Oblasť_tlače</vt:lpstr>
      <vt:lpstr>'8_Záväzky soc.fondu'!Oblasť_tlače</vt:lpstr>
      <vt:lpstr>'9_Pln.rozpočtu P a V'!Oblasť_tlače</vt:lpstr>
      <vt:lpstr>'Graf č. 1'!Oblasť_tlače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Šprtová Martina</dc:creator>
  <cp:lastModifiedBy>Administrator</cp:lastModifiedBy>
  <cp:lastPrinted>2025-03-31T09:37:36Z</cp:lastPrinted>
  <dcterms:created xsi:type="dcterms:W3CDTF">2012-02-21T10:02:33Z</dcterms:created>
  <dcterms:modified xsi:type="dcterms:W3CDTF">2025-04-28T12:00:06Z</dcterms:modified>
</cp:coreProperties>
</file>