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regina.lapsanska\Desktop\ZKR_vlada\"/>
    </mc:Choice>
  </mc:AlternateContent>
  <bookViews>
    <workbookView xWindow="0" yWindow="0" windowWidth="28800" windowHeight="1218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J47" i="3" l="1"/>
  <c r="I47" i="3"/>
  <c r="A108" i="3" l="1"/>
  <c r="B108" i="3"/>
  <c r="C108" i="3"/>
  <c r="D108" i="3"/>
  <c r="E108" i="3"/>
  <c r="F108" i="3"/>
  <c r="G108" i="3"/>
  <c r="H108" i="3"/>
  <c r="K108" i="3"/>
  <c r="A105" i="3"/>
  <c r="B105" i="3"/>
  <c r="C105" i="3"/>
  <c r="D105" i="3"/>
  <c r="E105" i="3"/>
  <c r="F105" i="3"/>
  <c r="G105" i="3"/>
  <c r="H105" i="3"/>
  <c r="I105" i="3"/>
  <c r="J105" i="3"/>
  <c r="K105" i="3"/>
  <c r="L105" i="3"/>
  <c r="M105" i="3"/>
  <c r="A106" i="3"/>
  <c r="B106" i="3"/>
  <c r="C106" i="3"/>
  <c r="D106" i="3"/>
  <c r="E106" i="3"/>
  <c r="F106" i="3"/>
  <c r="G106" i="3"/>
  <c r="H106" i="3"/>
  <c r="I106" i="3"/>
  <c r="J106" i="3"/>
  <c r="K106" i="3"/>
  <c r="L106" i="3"/>
  <c r="M106" i="3"/>
  <c r="A107" i="3"/>
  <c r="B107" i="3"/>
  <c r="C107" i="3"/>
  <c r="D107" i="3"/>
  <c r="E107" i="3"/>
  <c r="F107" i="3"/>
  <c r="G107" i="3"/>
  <c r="H107" i="3"/>
  <c r="K107" i="3"/>
  <c r="A98" i="3"/>
  <c r="B98" i="3"/>
  <c r="C98" i="3"/>
  <c r="D98" i="3"/>
  <c r="E98" i="3"/>
  <c r="F98" i="3"/>
  <c r="G98" i="3"/>
  <c r="H98" i="3"/>
  <c r="I98" i="3"/>
  <c r="J98" i="3"/>
  <c r="K98" i="3"/>
  <c r="L98" i="3"/>
  <c r="M98" i="3"/>
  <c r="A99" i="3"/>
  <c r="B99" i="3"/>
  <c r="C99" i="3"/>
  <c r="D99" i="3"/>
  <c r="E99" i="3"/>
  <c r="F99" i="3"/>
  <c r="G99" i="3"/>
  <c r="H99" i="3"/>
  <c r="I99" i="3"/>
  <c r="J99" i="3"/>
  <c r="K99" i="3"/>
  <c r="L99" i="3"/>
  <c r="M99" i="3"/>
  <c r="A100" i="3"/>
  <c r="B100" i="3"/>
  <c r="C100" i="3"/>
  <c r="D100" i="3"/>
  <c r="E100" i="3"/>
  <c r="F100" i="3"/>
  <c r="G100" i="3"/>
  <c r="H100" i="3"/>
  <c r="I100" i="3"/>
  <c r="J100" i="3"/>
  <c r="K100" i="3"/>
  <c r="L100" i="3"/>
  <c r="M100" i="3"/>
  <c r="A101" i="3"/>
  <c r="B101" i="3"/>
  <c r="C101" i="3"/>
  <c r="D101" i="3"/>
  <c r="E101" i="3"/>
  <c r="F101" i="3"/>
  <c r="G101" i="3"/>
  <c r="H101" i="3"/>
  <c r="I101" i="3"/>
  <c r="J101" i="3"/>
  <c r="K101" i="3"/>
  <c r="L101" i="3"/>
  <c r="M101" i="3"/>
  <c r="A102" i="3"/>
  <c r="B102" i="3"/>
  <c r="C102" i="3"/>
  <c r="D102" i="3"/>
  <c r="E102" i="3"/>
  <c r="F102" i="3"/>
  <c r="G102" i="3"/>
  <c r="H102" i="3"/>
  <c r="I102" i="3"/>
  <c r="J102" i="3"/>
  <c r="K102" i="3"/>
  <c r="L102" i="3"/>
  <c r="M102" i="3"/>
  <c r="A103" i="3"/>
  <c r="B103" i="3"/>
  <c r="C103" i="3"/>
  <c r="D103" i="3"/>
  <c r="E103" i="3"/>
  <c r="F103" i="3"/>
  <c r="G103" i="3"/>
  <c r="H103" i="3"/>
  <c r="I103" i="3"/>
  <c r="J103" i="3"/>
  <c r="K103" i="3"/>
  <c r="L103" i="3"/>
  <c r="M103" i="3"/>
  <c r="A104" i="3"/>
  <c r="B104" i="3"/>
  <c r="C104" i="3"/>
  <c r="D104" i="3"/>
  <c r="E104" i="3"/>
  <c r="F104" i="3"/>
  <c r="G104" i="3"/>
  <c r="H104" i="3"/>
  <c r="I104" i="3"/>
  <c r="J104" i="3"/>
  <c r="K104" i="3"/>
  <c r="L104" i="3"/>
  <c r="M104" i="3"/>
  <c r="A83" i="3"/>
  <c r="B83" i="3"/>
  <c r="C83" i="3"/>
  <c r="D83" i="3"/>
  <c r="E83" i="3"/>
  <c r="F83" i="3"/>
  <c r="G83" i="3"/>
  <c r="H83" i="3"/>
  <c r="I83" i="3"/>
  <c r="J83" i="3"/>
  <c r="K83" i="3"/>
  <c r="L83" i="3"/>
  <c r="M83" i="3"/>
  <c r="A84" i="3"/>
  <c r="B84" i="3"/>
  <c r="C84" i="3"/>
  <c r="D84" i="3"/>
  <c r="E84" i="3"/>
  <c r="F84" i="3"/>
  <c r="G84" i="3"/>
  <c r="H84" i="3"/>
  <c r="I84" i="3"/>
  <c r="J84" i="3"/>
  <c r="K84" i="3"/>
  <c r="L84" i="3"/>
  <c r="M84" i="3"/>
  <c r="A85" i="3"/>
  <c r="B85" i="3"/>
  <c r="C85" i="3"/>
  <c r="D85" i="3"/>
  <c r="E85" i="3"/>
  <c r="F85" i="3"/>
  <c r="G85" i="3"/>
  <c r="H85" i="3"/>
  <c r="I85" i="3"/>
  <c r="J85" i="3"/>
  <c r="K85" i="3"/>
  <c r="L85" i="3"/>
  <c r="M85" i="3"/>
  <c r="A86" i="3"/>
  <c r="B86" i="3"/>
  <c r="C86" i="3"/>
  <c r="D86" i="3"/>
  <c r="E86" i="3"/>
  <c r="F86" i="3"/>
  <c r="G86" i="3"/>
  <c r="H86" i="3"/>
  <c r="I86" i="3"/>
  <c r="J86" i="3"/>
  <c r="K86" i="3"/>
  <c r="L86" i="3"/>
  <c r="M86" i="3"/>
  <c r="A87" i="3"/>
  <c r="B87" i="3"/>
  <c r="C87" i="3"/>
  <c r="D87" i="3"/>
  <c r="E87" i="3"/>
  <c r="F87" i="3"/>
  <c r="G87" i="3"/>
  <c r="H87" i="3"/>
  <c r="I87" i="3"/>
  <c r="J87" i="3"/>
  <c r="K87" i="3"/>
  <c r="L87" i="3"/>
  <c r="M87" i="3"/>
  <c r="A88" i="3"/>
  <c r="B88" i="3"/>
  <c r="C88" i="3"/>
  <c r="D88" i="3"/>
  <c r="E88" i="3"/>
  <c r="F88" i="3"/>
  <c r="G88" i="3"/>
  <c r="H88" i="3"/>
  <c r="I88" i="3"/>
  <c r="J88" i="3"/>
  <c r="K88" i="3"/>
  <c r="L88" i="3"/>
  <c r="M88" i="3"/>
  <c r="A89" i="3"/>
  <c r="B89" i="3"/>
  <c r="C89" i="3"/>
  <c r="D89" i="3"/>
  <c r="E89" i="3"/>
  <c r="F89" i="3"/>
  <c r="G89" i="3"/>
  <c r="H89" i="3"/>
  <c r="I89" i="3"/>
  <c r="J89" i="3"/>
  <c r="K89" i="3"/>
  <c r="L89" i="3"/>
  <c r="M89" i="3"/>
  <c r="A90" i="3"/>
  <c r="B90" i="3"/>
  <c r="C90" i="3"/>
  <c r="D90" i="3"/>
  <c r="E90" i="3"/>
  <c r="F90" i="3"/>
  <c r="G90" i="3"/>
  <c r="H90" i="3"/>
  <c r="I90" i="3"/>
  <c r="J90" i="3"/>
  <c r="K90" i="3"/>
  <c r="L90" i="3"/>
  <c r="M90" i="3"/>
  <c r="A91" i="3"/>
  <c r="B91" i="3"/>
  <c r="C91" i="3"/>
  <c r="D91" i="3"/>
  <c r="E91" i="3"/>
  <c r="F91" i="3"/>
  <c r="G91" i="3"/>
  <c r="H91" i="3"/>
  <c r="I91" i="3"/>
  <c r="J91" i="3"/>
  <c r="K91" i="3"/>
  <c r="L91" i="3"/>
  <c r="M91" i="3"/>
  <c r="A92" i="3"/>
  <c r="B92" i="3"/>
  <c r="C92" i="3"/>
  <c r="D92" i="3"/>
  <c r="E92" i="3"/>
  <c r="F92" i="3"/>
  <c r="G92" i="3"/>
  <c r="H92" i="3"/>
  <c r="I92" i="3"/>
  <c r="J92" i="3"/>
  <c r="K92" i="3"/>
  <c r="L92" i="3"/>
  <c r="M92" i="3"/>
  <c r="A93" i="3"/>
  <c r="B93" i="3"/>
  <c r="C93" i="3"/>
  <c r="D93" i="3"/>
  <c r="E93" i="3"/>
  <c r="F93" i="3"/>
  <c r="G93" i="3"/>
  <c r="H93" i="3"/>
  <c r="I93" i="3"/>
  <c r="J93" i="3"/>
  <c r="K93" i="3"/>
  <c r="L93" i="3"/>
  <c r="M93" i="3"/>
  <c r="A94" i="3"/>
  <c r="B94" i="3"/>
  <c r="C94" i="3"/>
  <c r="D94" i="3"/>
  <c r="E94" i="3"/>
  <c r="F94" i="3"/>
  <c r="G94" i="3"/>
  <c r="H94" i="3"/>
  <c r="I94" i="3"/>
  <c r="J94" i="3"/>
  <c r="K94" i="3"/>
  <c r="L94" i="3"/>
  <c r="M94" i="3"/>
  <c r="A95" i="3"/>
  <c r="B95" i="3"/>
  <c r="C95" i="3"/>
  <c r="D95" i="3"/>
  <c r="E95" i="3"/>
  <c r="F95" i="3"/>
  <c r="G95" i="3"/>
  <c r="H95" i="3"/>
  <c r="I95" i="3"/>
  <c r="J95" i="3"/>
  <c r="K95" i="3"/>
  <c r="L95" i="3"/>
  <c r="M95" i="3"/>
  <c r="A96" i="3"/>
  <c r="B96" i="3"/>
  <c r="C96" i="3"/>
  <c r="D96" i="3"/>
  <c r="E96" i="3"/>
  <c r="F96" i="3"/>
  <c r="G96" i="3"/>
  <c r="H96" i="3"/>
  <c r="I96" i="3"/>
  <c r="J96" i="3"/>
  <c r="K96" i="3"/>
  <c r="L96" i="3"/>
  <c r="M96" i="3"/>
  <c r="A97" i="3"/>
  <c r="B97" i="3"/>
  <c r="C97" i="3"/>
  <c r="D97" i="3"/>
  <c r="E97" i="3"/>
  <c r="F97" i="3"/>
  <c r="G97" i="3"/>
  <c r="H97" i="3"/>
  <c r="I97" i="3"/>
  <c r="J97" i="3"/>
  <c r="K97" i="3"/>
  <c r="L97" i="3"/>
  <c r="M97" i="3"/>
  <c r="A79" i="3"/>
  <c r="B79" i="3"/>
  <c r="C79" i="3"/>
  <c r="D79" i="3"/>
  <c r="E79" i="3"/>
  <c r="F79" i="3"/>
  <c r="G79" i="3"/>
  <c r="H79" i="3"/>
  <c r="I79" i="3"/>
  <c r="J79" i="3"/>
  <c r="K79" i="3"/>
  <c r="L79" i="3"/>
  <c r="M79" i="3"/>
  <c r="A80" i="3"/>
  <c r="B80" i="3"/>
  <c r="C80" i="3"/>
  <c r="D80" i="3"/>
  <c r="E80" i="3"/>
  <c r="F80" i="3"/>
  <c r="G80" i="3"/>
  <c r="H80" i="3"/>
  <c r="I80" i="3"/>
  <c r="J80" i="3"/>
  <c r="K80" i="3"/>
  <c r="L80" i="3"/>
  <c r="M80" i="3"/>
  <c r="A81" i="3"/>
  <c r="B81" i="3"/>
  <c r="C81" i="3"/>
  <c r="D81" i="3"/>
  <c r="E81" i="3"/>
  <c r="F81" i="3"/>
  <c r="G81" i="3"/>
  <c r="H81" i="3"/>
  <c r="I81" i="3"/>
  <c r="J81" i="3"/>
  <c r="K81" i="3"/>
  <c r="L81" i="3"/>
  <c r="M81" i="3"/>
  <c r="A82" i="3"/>
  <c r="B82" i="3"/>
  <c r="C82" i="3"/>
  <c r="D82" i="3"/>
  <c r="E82" i="3"/>
  <c r="F82" i="3"/>
  <c r="G82" i="3"/>
  <c r="H82" i="3"/>
  <c r="I82" i="3"/>
  <c r="J82" i="3"/>
  <c r="K82" i="3"/>
  <c r="L82" i="3"/>
  <c r="M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DM222" i="2" s="1"/>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AI204" i="2"/>
  <c r="CG204" i="2" s="1"/>
  <c r="BZ207" i="2"/>
  <c r="AO210" i="2"/>
  <c r="CJ210" i="2" s="1"/>
  <c r="DV210" i="2" s="1"/>
  <c r="AL225" i="2"/>
  <c r="AO231" i="2"/>
  <c r="CJ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DV231"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CW219" i="2" s="1"/>
  <c r="DN219" i="2" s="1"/>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BW159" i="2"/>
  <c r="CY159" i="2"/>
  <c r="BO165" i="2"/>
  <c r="CD168" i="2"/>
  <c r="CZ168" i="2"/>
  <c r="BZ180" i="2"/>
  <c r="CB180" i="2"/>
  <c r="BL180" i="2"/>
  <c r="DS186" i="2"/>
  <c r="CM198" i="2"/>
  <c r="CP201" i="2"/>
  <c r="DF201" i="2"/>
  <c r="DM219" i="2"/>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DL195" i="2"/>
  <c r="DX195" i="2"/>
  <c r="DU195" i="2"/>
  <c r="DY195" i="2"/>
  <c r="EB195" i="2"/>
  <c r="DV195" i="2"/>
  <c r="DT195" i="2"/>
  <c r="DS195" i="2"/>
  <c r="DZ195" i="2"/>
  <c r="BU162" i="2"/>
  <c r="BZ177" i="2"/>
  <c r="BV177" i="2"/>
  <c r="BT177" i="2"/>
  <c r="BO177" i="2"/>
  <c r="CD177" i="2"/>
  <c r="BN177" i="2"/>
  <c r="CB177" i="2"/>
  <c r="BL177" i="2"/>
  <c r="BW177" i="2"/>
  <c r="DL180" i="2"/>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DL207" i="2"/>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CW210" i="2" s="1"/>
  <c r="DN210" i="2" s="1"/>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BO243" i="2" l="1"/>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CK219" i="2"/>
  <c r="EC219" i="2"/>
  <c r="EC237" i="2"/>
  <c r="EC177" i="2"/>
  <c r="CW207" i="2"/>
  <c r="DN207" i="2" s="1"/>
  <c r="CF222" i="2"/>
  <c r="CW189" i="2"/>
  <c r="DN189" i="2" s="1"/>
  <c r="DP189" i="2" s="1"/>
  <c r="EC183" i="2"/>
  <c r="DL198" i="2"/>
  <c r="DL243" i="2"/>
  <c r="DI195" i="2"/>
  <c r="DO195" i="2" s="1"/>
  <c r="DI225" i="2"/>
  <c r="DO225" i="2" s="1"/>
  <c r="CW246" i="2"/>
  <c r="DN246" i="2" s="1"/>
  <c r="CW174" i="2"/>
  <c r="DN174" i="2" s="1"/>
  <c r="DL219" i="2"/>
  <c r="EC240" i="2"/>
  <c r="DI222" i="2"/>
  <c r="DO222" i="2" s="1"/>
  <c r="DJ168" i="2"/>
  <c r="DJ231" i="2"/>
  <c r="DJ225" i="2"/>
  <c r="DI162" i="2"/>
  <c r="DO162" i="2" s="1"/>
  <c r="EC198" i="2"/>
  <c r="CW240" i="2"/>
  <c r="DN240" i="2" s="1"/>
  <c r="DP240" i="2" s="1"/>
  <c r="EC231" i="2"/>
  <c r="CW204" i="2"/>
  <c r="DN204" i="2"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CF231" i="2"/>
  <c r="CW216" i="2"/>
  <c r="DN216" i="2" s="1"/>
  <c r="EC186" i="2"/>
  <c r="CX210" i="2"/>
  <c r="CX237" i="2"/>
  <c r="DI231" i="2"/>
  <c r="DO231" i="2" s="1"/>
  <c r="DP231" i="2" s="1"/>
  <c r="DJ222" i="2"/>
  <c r="CX186" i="2"/>
  <c r="DI174" i="2"/>
  <c r="DO174" i="2" s="1"/>
  <c r="DP174" i="2" s="1"/>
  <c r="DI213" i="2"/>
  <c r="DO213" i="2" s="1"/>
  <c r="EC207" i="2"/>
  <c r="CW192" i="2"/>
  <c r="DN192" i="2" s="1"/>
  <c r="DP192" i="2" s="1"/>
  <c r="DR225" i="2"/>
  <c r="DW225" i="2" s="1"/>
  <c r="DM225" i="2"/>
  <c r="CF237" i="2"/>
  <c r="DM237" i="2"/>
  <c r="CW213" i="2"/>
  <c r="DN213" i="2" s="1"/>
  <c r="EC216" i="2"/>
  <c r="DL240" i="2"/>
  <c r="DL237" i="2"/>
  <c r="CW222" i="2"/>
  <c r="DN222" i="2" s="1"/>
  <c r="EC225" i="2"/>
  <c r="DL225" i="2"/>
  <c r="DL213" i="2"/>
  <c r="CF243" i="2"/>
  <c r="CX234" i="2"/>
  <c r="EC180" i="2"/>
  <c r="DL192" i="2"/>
  <c r="EC243" i="2"/>
  <c r="DL234" i="2"/>
  <c r="DM228" i="2"/>
  <c r="CF228" i="2"/>
  <c r="DI234" i="2"/>
  <c r="DO234" i="2" s="1"/>
  <c r="DP234" i="2" s="1"/>
  <c r="DI219" i="2"/>
  <c r="DO219" i="2" s="1"/>
  <c r="DP219" i="2" s="1"/>
  <c r="CF246" i="2"/>
  <c r="CW183" i="2"/>
  <c r="DN183" i="2" s="1"/>
  <c r="DJ204" i="2"/>
  <c r="DJ198" i="2"/>
  <c r="CW195" i="2"/>
  <c r="DN195" i="2" s="1"/>
  <c r="DP195" i="2" s="1"/>
  <c r="EC174" i="2"/>
  <c r="DI228" i="2"/>
  <c r="DO228" i="2" s="1"/>
  <c r="DP228" i="2" s="1"/>
  <c r="CF240" i="2"/>
  <c r="DM240" i="2"/>
  <c r="CF234" i="2"/>
  <c r="DM234" i="2"/>
  <c r="CX222" i="2"/>
  <c r="EC222" i="2"/>
  <c r="DR219" i="2"/>
  <c r="DW219" i="2" s="1"/>
  <c r="ED219" i="2" s="1"/>
  <c r="CX231" i="2"/>
  <c r="CW225" i="2"/>
  <c r="DN225" i="2" s="1"/>
  <c r="DP225" i="2" s="1"/>
  <c r="DP210" i="2"/>
  <c r="EC162" i="2"/>
  <c r="EC210" i="2"/>
  <c r="DM198" i="2"/>
  <c r="CF198" i="2"/>
  <c r="DI201" i="2"/>
  <c r="DO201" i="2" s="1"/>
  <c r="DP201" i="2" s="1"/>
  <c r="CF216" i="2"/>
  <c r="DM216" i="2"/>
  <c r="DM189" i="2"/>
  <c r="CF189" i="2"/>
  <c r="EC168" i="2"/>
  <c r="CX177" i="2"/>
  <c r="DJ171" i="2"/>
  <c r="DI207" i="2"/>
  <c r="DO207" i="2" s="1"/>
  <c r="EC192" i="2"/>
  <c r="DP204" i="2"/>
  <c r="CX171" i="2"/>
  <c r="DL216" i="2"/>
  <c r="CX204" i="2"/>
  <c r="CF204" i="2"/>
  <c r="DM204" i="2"/>
  <c r="DM192" i="2"/>
  <c r="CF192" i="2"/>
  <c r="CX213" i="2"/>
  <c r="DJ174" i="2"/>
  <c r="EC159" i="2"/>
  <c r="DI216" i="2"/>
  <c r="DO216" i="2" s="1"/>
  <c r="EC213" i="2"/>
  <c r="CX201" i="2"/>
  <c r="CF207" i="2"/>
  <c r="DM207" i="2"/>
  <c r="EC189" i="2"/>
  <c r="DM195" i="2"/>
  <c r="CF195" i="2"/>
  <c r="CW186" i="2"/>
  <c r="DN186" i="2" s="1"/>
  <c r="CW168" i="2"/>
  <c r="DN168" i="2" s="1"/>
  <c r="CW159" i="2"/>
  <c r="DN159" i="2" s="1"/>
  <c r="CX216" i="2"/>
  <c r="CX207" i="2"/>
  <c r="DL210" i="2"/>
  <c r="CF210" i="2"/>
  <c r="DM210" i="2"/>
  <c r="DP198" i="2"/>
  <c r="DJ201" i="2"/>
  <c r="CF201" i="2"/>
  <c r="DM201" i="2"/>
  <c r="EC195" i="2"/>
  <c r="DI180" i="2"/>
  <c r="DO180" i="2" s="1"/>
  <c r="CF213" i="2"/>
  <c r="DM213" i="2"/>
  <c r="CF165" i="2"/>
  <c r="DM165" i="2"/>
  <c r="CW171" i="2"/>
  <c r="DN171" i="2" s="1"/>
  <c r="DP168" i="2"/>
  <c r="CX165" i="2"/>
  <c r="DM177" i="2"/>
  <c r="CF177" i="2"/>
  <c r="CW180" i="2"/>
  <c r="DN180" i="2" s="1"/>
  <c r="DJ177" i="2"/>
  <c r="DL165" i="2"/>
  <c r="DM168" i="2"/>
  <c r="CF168" i="2"/>
  <c r="DI186" i="2"/>
  <c r="DO186" i="2" s="1"/>
  <c r="DM180" i="2"/>
  <c r="CF180" i="2"/>
  <c r="DI177" i="2"/>
  <c r="DO177" i="2" s="1"/>
  <c r="DR183" i="2"/>
  <c r="DW183" i="2" s="1"/>
  <c r="ED183" i="2" s="1"/>
  <c r="CK183" i="2"/>
  <c r="CX174" i="2"/>
  <c r="CW162" i="2"/>
  <c r="DN162" i="2" s="1"/>
  <c r="DM159" i="2"/>
  <c r="CF159" i="2"/>
  <c r="DL168" i="2"/>
  <c r="DM162" i="2"/>
  <c r="CF162" i="2"/>
  <c r="DM186" i="2"/>
  <c r="EC165" i="2"/>
  <c r="DI165" i="2"/>
  <c r="DO165" i="2" s="1"/>
  <c r="DL171" i="2"/>
  <c r="DI183" i="2"/>
  <c r="DO183" i="2" s="1"/>
  <c r="DR186" i="2"/>
  <c r="DW186" i="2" s="1"/>
  <c r="CK186" i="2"/>
  <c r="DI171" i="2"/>
  <c r="DO171" i="2" s="1"/>
  <c r="DL159" i="2"/>
  <c r="CW177" i="2"/>
  <c r="DN177" i="2" s="1"/>
  <c r="DM183" i="2"/>
  <c r="DI159" i="2"/>
  <c r="DO159" i="2" s="1"/>
  <c r="DM174" i="2"/>
  <c r="CF174" i="2"/>
  <c r="CW165" i="2"/>
  <c r="DN165" i="2" s="1"/>
  <c r="DM171" i="2"/>
  <c r="CF171" i="2"/>
  <c r="DL177" i="2"/>
  <c r="BW246" i="2" l="1"/>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DP162" i="2"/>
  <c r="DP207" i="2"/>
  <c r="ED222" i="2"/>
  <c r="DP216" i="2"/>
  <c r="DP186" i="2"/>
  <c r="DP222" i="2"/>
  <c r="DP237" i="2"/>
  <c r="DP213" i="2"/>
  <c r="ED186" i="2"/>
  <c r="DP177" i="2"/>
  <c r="CK234" i="2"/>
  <c r="DR234" i="2"/>
  <c r="DW234" i="2" s="1"/>
  <c r="ED234" i="2" s="1"/>
  <c r="DR243" i="2"/>
  <c r="DR240" i="2"/>
  <c r="DW240" i="2" s="1"/>
  <c r="ED240" i="2" s="1"/>
  <c r="CK240" i="2"/>
  <c r="DR246" i="2"/>
  <c r="ED225" i="2"/>
  <c r="DR237" i="2"/>
  <c r="DW237" i="2" s="1"/>
  <c r="ED237" i="2" s="1"/>
  <c r="CK237" i="2"/>
  <c r="CK228" i="2"/>
  <c r="DR228" i="2"/>
  <c r="DW228" i="2" s="1"/>
  <c r="ED228" i="2" s="1"/>
  <c r="CK231" i="2"/>
  <c r="DR231" i="2"/>
  <c r="DW231" i="2" s="1"/>
  <c r="ED231" i="2" s="1"/>
  <c r="DP180" i="2"/>
  <c r="DR207" i="2"/>
  <c r="DW207" i="2" s="1"/>
  <c r="ED207" i="2" s="1"/>
  <c r="CK207" i="2"/>
  <c r="CK192" i="2"/>
  <c r="DR192" i="2"/>
  <c r="DW192" i="2" s="1"/>
  <c r="ED192" i="2" s="1"/>
  <c r="CK189" i="2"/>
  <c r="DR189" i="2"/>
  <c r="DW189" i="2" s="1"/>
  <c r="ED189" i="2" s="1"/>
  <c r="CK198" i="2"/>
  <c r="DR198" i="2"/>
  <c r="DW198" i="2" s="1"/>
  <c r="ED198" i="2" s="1"/>
  <c r="DP159" i="2"/>
  <c r="DR213" i="2"/>
  <c r="DW213" i="2" s="1"/>
  <c r="ED213" i="2" s="1"/>
  <c r="CK213" i="2"/>
  <c r="CK195" i="2"/>
  <c r="DR195" i="2"/>
  <c r="DW195" i="2" s="1"/>
  <c r="ED195" i="2" s="1"/>
  <c r="CK201" i="2"/>
  <c r="DR201" i="2"/>
  <c r="DW201" i="2" s="1"/>
  <c r="ED201" i="2" s="1"/>
  <c r="DR210" i="2"/>
  <c r="DW210" i="2" s="1"/>
  <c r="ED210" i="2" s="1"/>
  <c r="CK210" i="2"/>
  <c r="CK204" i="2"/>
  <c r="DR204" i="2"/>
  <c r="DW204" i="2" s="1"/>
  <c r="ED204" i="2" s="1"/>
  <c r="DR216" i="2"/>
  <c r="DW216" i="2" s="1"/>
  <c r="ED216" i="2" s="1"/>
  <c r="CK216" i="2"/>
  <c r="CK165" i="2"/>
  <c r="DR165" i="2"/>
  <c r="DW165" i="2" s="1"/>
  <c r="ED165" i="2" s="1"/>
  <c r="CK177" i="2"/>
  <c r="DR177" i="2"/>
  <c r="DW177" i="2" s="1"/>
  <c r="ED177" i="2" s="1"/>
  <c r="DR171" i="2"/>
  <c r="DW171" i="2" s="1"/>
  <c r="ED171" i="2" s="1"/>
  <c r="CK171" i="2"/>
  <c r="CK168" i="2"/>
  <c r="DR168" i="2"/>
  <c r="DW168" i="2" s="1"/>
  <c r="ED168" i="2" s="1"/>
  <c r="DP165" i="2"/>
  <c r="CK174" i="2"/>
  <c r="DR174" i="2"/>
  <c r="DW174" i="2" s="1"/>
  <c r="ED174" i="2" s="1"/>
  <c r="CK180" i="2"/>
  <c r="DR180" i="2"/>
  <c r="DW180" i="2" s="1"/>
  <c r="ED180" i="2" s="1"/>
  <c r="DR159" i="2"/>
  <c r="DW159" i="2" s="1"/>
  <c r="ED159" i="2" s="1"/>
  <c r="CK159" i="2"/>
  <c r="CK162" i="2"/>
  <c r="DR162" i="2"/>
  <c r="DW162" i="2" s="1"/>
  <c r="ED162" i="2" s="1"/>
  <c r="DP171"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BF15" i="2" s="1"/>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BA15" i="2"/>
  <c r="BB15" i="2"/>
  <c r="BE15" i="2"/>
  <c r="BA18" i="2"/>
  <c r="BB18" i="2"/>
  <c r="BE18" i="2"/>
  <c r="BA21" i="2"/>
  <c r="BB21" i="2"/>
  <c r="BE21" i="2"/>
  <c r="BA24" i="2"/>
  <c r="BB24" i="2"/>
  <c r="BE24" i="2"/>
  <c r="AZ27" i="2"/>
  <c r="BA27" i="2"/>
  <c r="DX27" i="2" s="1"/>
  <c r="BB27" i="2"/>
  <c r="BC27" i="2"/>
  <c r="DY27" i="2" s="1"/>
  <c r="BD27" i="2"/>
  <c r="BE27" i="2"/>
  <c r="DZ27" i="2" s="1"/>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Q27" i="2"/>
  <c r="AR27" i="2"/>
  <c r="AU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BH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BD18" i="2" s="1"/>
  <c r="M15" i="2"/>
  <c r="AM15" i="2" s="1"/>
  <c r="BG15" i="2" s="1"/>
  <c r="AB11" i="2"/>
  <c r="AB10" i="2"/>
  <c r="AB9" i="2"/>
  <c r="V9" i="2"/>
  <c r="AL9" i="2" s="1"/>
  <c r="AM18" i="2" l="1"/>
  <c r="BG18" i="2" s="1"/>
  <c r="BF18" i="2"/>
  <c r="BF36" i="2"/>
  <c r="AM36" i="2"/>
  <c r="AI9" i="2"/>
  <c r="AM9" i="2"/>
  <c r="AM12" i="2"/>
  <c r="AJ9" i="2"/>
  <c r="AW12" i="2"/>
  <c r="AJ12" i="2"/>
  <c r="AF9" i="2"/>
  <c r="AZ9" i="2" s="1"/>
  <c r="DJ36" i="2"/>
  <c r="AH24" i="2"/>
  <c r="AI24" i="2" s="1"/>
  <c r="BC24" i="2" s="1"/>
  <c r="AK24" i="2"/>
  <c r="AU24" i="2" s="1"/>
  <c r="AH27" i="2"/>
  <c r="AI27" i="2" s="1"/>
  <c r="AS27" i="2" s="1"/>
  <c r="AK27" i="2"/>
  <c r="AK12" i="2"/>
  <c r="AK249" i="2" s="1"/>
  <c r="AH12" i="2"/>
  <c r="BB12" i="2" s="1"/>
  <c r="AK33" i="2"/>
  <c r="AU33" i="2" s="1"/>
  <c r="AH33" i="2"/>
  <c r="AI33" i="2" s="1"/>
  <c r="AU21" i="2"/>
  <c r="AH21" i="2"/>
  <c r="AI21" i="2" s="1"/>
  <c r="BC21" i="2" s="1"/>
  <c r="AK15" i="2"/>
  <c r="AU15" i="2" s="1"/>
  <c r="AH15" i="2"/>
  <c r="AI15" i="2" s="1"/>
  <c r="BC15" i="2" s="1"/>
  <c r="AK18" i="2"/>
  <c r="AU18" i="2" s="1"/>
  <c r="AH18" i="2"/>
  <c r="AI18" i="2" s="1"/>
  <c r="BC18" i="2" s="1"/>
  <c r="AH30" i="2"/>
  <c r="AI30" i="2" s="1"/>
  <c r="AK30" i="2"/>
  <c r="BE30" i="2" s="1"/>
  <c r="BC36" i="2"/>
  <c r="BB36" i="2"/>
  <c r="BW36" i="2" s="1"/>
  <c r="AZ36" i="2"/>
  <c r="CI36" i="2"/>
  <c r="DU36" i="2" s="1"/>
  <c r="CA36" i="2"/>
  <c r="CN36" i="2"/>
  <c r="BQ36" i="2"/>
  <c r="AJ30" i="2"/>
  <c r="BD30" i="2" s="1"/>
  <c r="AT18" i="2"/>
  <c r="AJ27" i="2"/>
  <c r="AT27" i="2" s="1"/>
  <c r="AV9" i="2"/>
  <c r="BH36" i="2"/>
  <c r="AJ15" i="2"/>
  <c r="AJ33" i="2"/>
  <c r="AT33" i="2" s="1"/>
  <c r="AT9" i="2"/>
  <c r="AJ21" i="2"/>
  <c r="DI36" i="2"/>
  <c r="AJ24" i="2"/>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T24" i="2" l="1"/>
  <c r="BD24" i="2"/>
  <c r="AT21" i="2"/>
  <c r="BD21" i="2"/>
  <c r="AT15" i="2"/>
  <c r="BD15" i="2"/>
  <c r="AI12" i="2"/>
  <c r="AI249" i="2" s="1"/>
  <c r="AU12" i="2"/>
  <c r="BE12" i="2"/>
  <c r="DZ12" i="2" s="1"/>
  <c r="AT12" i="2"/>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AT249" i="2" l="1"/>
  <c r="BL9" i="2"/>
  <c r="BK9" i="2"/>
  <c r="AR249" i="2"/>
  <c r="EC36" i="2"/>
  <c r="C8" i="3"/>
  <c r="AS12" i="2"/>
  <c r="BC12" i="2"/>
  <c r="DY12" i="2" s="1"/>
  <c r="CB36" i="2"/>
  <c r="DO36" i="2"/>
  <c r="AS9" i="2"/>
  <c r="AS249" i="2" s="1"/>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Z9" i="2" l="1"/>
  <c r="DZ249" i="2" s="1"/>
  <c r="BE249" i="2"/>
  <c r="BZ9" i="2"/>
  <c r="BZ249" i="2" s="1"/>
  <c r="BY9" i="2"/>
  <c r="BY249" i="2" s="1"/>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V15" i="2"/>
  <c r="BW15" i="2"/>
  <c r="BX15" i="2"/>
  <c r="CA15" i="2"/>
  <c r="CB15" i="2"/>
  <c r="BV18" i="2"/>
  <c r="BW18" i="2"/>
  <c r="BX18" i="2"/>
  <c r="CA18" i="2"/>
  <c r="CB18" i="2"/>
  <c r="BV21" i="2"/>
  <c r="BW21" i="2"/>
  <c r="BX21" i="2"/>
  <c r="BV24" i="2"/>
  <c r="BW24" i="2"/>
  <c r="BX24" i="2"/>
  <c r="CC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A12" i="2" l="1"/>
  <c r="AG249" i="2"/>
  <c r="B69" i="2"/>
  <c r="A48" i="3"/>
  <c r="CF24" i="2"/>
  <c r="AQ24" i="2"/>
  <c r="CF15" i="2"/>
  <c r="AQ15" i="2"/>
  <c r="CF18" i="2"/>
  <c r="AQ18" i="2"/>
  <c r="CF21" i="2"/>
  <c r="AQ21" i="2"/>
  <c r="CF12" i="2"/>
  <c r="CF249" i="2" s="1"/>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BF21" i="2" s="1"/>
  <c r="CA21" i="2" s="1"/>
  <c r="AL24" i="2"/>
  <c r="BF24" i="2" s="1"/>
  <c r="CA24" i="2" s="1"/>
  <c r="AL27" i="2"/>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BH18" i="2" s="1"/>
  <c r="CC18" i="2" s="1"/>
  <c r="AE21" i="2"/>
  <c r="AN21" i="2" s="1"/>
  <c r="BH21" i="2" s="1"/>
  <c r="CC21" i="2" s="1"/>
  <c r="AE27" i="2"/>
  <c r="AN27" i="2" s="1"/>
  <c r="AX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M27" i="2" l="1"/>
  <c r="AW27" i="2" s="1"/>
  <c r="AV27" i="2"/>
  <c r="AQ249" i="2"/>
  <c r="C6" i="3" s="1"/>
  <c r="DX12" i="2"/>
  <c r="DX249" i="2" s="1"/>
  <c r="BA249" i="2"/>
  <c r="B72" i="2"/>
  <c r="A49" i="3"/>
  <c r="AX15" i="2"/>
  <c r="AN15" i="2"/>
  <c r="BH15" i="2" s="1"/>
  <c r="CC15" i="2" s="1"/>
  <c r="AV33" i="2"/>
  <c r="AM33" i="2"/>
  <c r="AV21" i="2"/>
  <c r="AM21" i="2"/>
  <c r="BG21" i="2" s="1"/>
  <c r="CB21" i="2" s="1"/>
  <c r="AV24" i="2"/>
  <c r="AM24" i="2"/>
  <c r="BG24" i="2" s="1"/>
  <c r="CB24" i="2" s="1"/>
  <c r="AV12" i="2"/>
  <c r="AX9" i="2"/>
  <c r="DL9" i="2"/>
  <c r="CC33" i="2"/>
  <c r="AX33" i="2"/>
  <c r="CA33" i="2"/>
  <c r="BP9" i="2"/>
  <c r="BP249" i="2" s="1"/>
  <c r="CH9" i="2"/>
  <c r="CH249" i="2" s="1"/>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CG249" i="2"/>
  <c r="AM249" i="2"/>
  <c r="B75" i="2"/>
  <c r="A50" i="3"/>
  <c r="CA9" i="2"/>
  <c r="BV9" i="2"/>
  <c r="BX9" i="2"/>
  <c r="BX249" i="2" s="1"/>
  <c r="DE9" i="2"/>
  <c r="DB9" i="2"/>
  <c r="CZ9" i="2"/>
  <c r="DT9" i="2"/>
  <c r="DT249" i="2" s="1"/>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DS249" i="2" l="1"/>
  <c r="BN249" i="2"/>
  <c r="AI42" i="2"/>
  <c r="AM42" i="2"/>
  <c r="AI39" i="2"/>
  <c r="AM39" i="2"/>
  <c r="B90" i="2"/>
  <c r="A55" i="3"/>
  <c r="AJ42" i="2"/>
  <c r="AJ39" i="2"/>
  <c r="AW9" i="2"/>
  <c r="CI9" i="2"/>
  <c r="CH42" i="2"/>
  <c r="DT42" i="2" s="1"/>
  <c r="CH39" i="2"/>
  <c r="CQ9" i="2"/>
  <c r="BG9" i="2"/>
  <c r="BB9" i="2"/>
  <c r="BB249" i="2" s="1"/>
  <c r="BU9" i="2"/>
  <c r="AF27" i="2"/>
  <c r="AF21" i="2"/>
  <c r="AZ21" i="2" s="1"/>
  <c r="BU21" i="2" s="1"/>
  <c r="AW21" i="2"/>
  <c r="AF42" i="2"/>
  <c r="AF24" i="2"/>
  <c r="AZ24" i="2" s="1"/>
  <c r="BU24" i="2" s="1"/>
  <c r="AW24" i="2"/>
  <c r="AF39" i="2"/>
  <c r="M51" i="2"/>
  <c r="M48" i="2"/>
  <c r="M45" i="2"/>
  <c r="BO18" i="2"/>
  <c r="BO12" i="2"/>
  <c r="DL27" i="2" l="1"/>
  <c r="AP27" i="2"/>
  <c r="BK27" i="2" s="1"/>
  <c r="EA9" i="2"/>
  <c r="DL42" i="2"/>
  <c r="AI45" i="2"/>
  <c r="AM45" i="2"/>
  <c r="B93" i="2"/>
  <c r="A56" i="3"/>
  <c r="AI48" i="2"/>
  <c r="AM48" i="2"/>
  <c r="AI51" i="2"/>
  <c r="AM51" i="2"/>
  <c r="DL39" i="2"/>
  <c r="AJ45" i="2"/>
  <c r="AJ51" i="2"/>
  <c r="AJ48" i="2"/>
  <c r="DL24" i="2"/>
  <c r="AP24" i="2"/>
  <c r="CB9" i="2"/>
  <c r="BW9" i="2"/>
  <c r="DL21" i="2"/>
  <c r="AP21" i="2"/>
  <c r="BK21" i="2" s="1"/>
  <c r="CQ15" i="2"/>
  <c r="BO15" i="2"/>
  <c r="BO249" i="2" s="1"/>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Z18" i="2" s="1"/>
  <c r="BU18" i="2" s="1"/>
  <c r="AW18" i="2"/>
  <c r="AF45" i="2"/>
  <c r="AF51" i="2"/>
  <c r="AF12" i="2"/>
  <c r="AZ12" i="2" s="1"/>
  <c r="AF15" i="2"/>
  <c r="AZ15" i="2" s="1"/>
  <c r="BU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Z249" i="2" l="1"/>
  <c r="AW24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DL249" i="2" l="1"/>
  <c r="BK12" i="2"/>
  <c r="AP249" i="2"/>
  <c r="CI249" i="2"/>
  <c r="B99" i="2"/>
  <c r="A58" i="3"/>
  <c r="D9" i="3"/>
  <c r="C9" i="3"/>
  <c r="BK33" i="2"/>
  <c r="BO33" i="2"/>
  <c r="DE27" i="2"/>
  <c r="DC27" i="2"/>
  <c r="DF27" i="2"/>
  <c r="CY27" i="2"/>
  <c r="DG27" i="2"/>
  <c r="CZ27" i="2"/>
  <c r="DH27" i="2"/>
  <c r="DA27" i="2"/>
  <c r="DB27" i="2"/>
  <c r="DD27" i="2"/>
  <c r="CQ27" i="2"/>
  <c r="CP27" i="2"/>
  <c r="CR27" i="2"/>
  <c r="CS27" i="2"/>
  <c r="CO27" i="2"/>
  <c r="CT27" i="2"/>
  <c r="CM27" i="2"/>
  <c r="CU27" i="2"/>
  <c r="CN27" i="2"/>
  <c r="CV27" i="2"/>
  <c r="DU33" i="2"/>
  <c r="I30" i="3"/>
  <c r="I35" i="3"/>
  <c r="AO27" i="2"/>
  <c r="AY27" i="2" s="1"/>
  <c r="BT27" i="2" s="1"/>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A249" i="2" s="1"/>
  <c r="DB12" i="2"/>
  <c r="DC12" i="2"/>
  <c r="DC249" i="2" s="1"/>
  <c r="DD12" i="2"/>
  <c r="DD249" i="2" s="1"/>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Q249" i="2" l="1"/>
  <c r="CR249"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BK18" i="2"/>
  <c r="BK249" i="2" s="1"/>
  <c r="BM15" i="2"/>
  <c r="BM249" i="2" s="1"/>
  <c r="L10" i="8"/>
  <c r="B111" i="2" l="1"/>
  <c r="A62" i="3"/>
  <c r="CZ12" i="2"/>
  <c r="CY12" i="2"/>
  <c r="DR12" i="2"/>
  <c r="DR249" i="2" s="1"/>
  <c r="CN12" i="2"/>
  <c r="CX12" i="2" s="1"/>
  <c r="CM12" i="2"/>
  <c r="CM18" i="2"/>
  <c r="CN9" i="2"/>
  <c r="DP27" i="2"/>
  <c r="L35" i="3" s="1"/>
  <c r="CY9" i="2"/>
  <c r="CY249" i="2" s="1"/>
  <c r="F4" i="8"/>
  <c r="CM249" i="2" l="1"/>
  <c r="DJ12" i="2"/>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O15" i="2"/>
  <c r="AO60" i="2"/>
  <c r="AO108" i="2"/>
  <c r="AO120" i="2"/>
  <c r="AO156" i="2"/>
  <c r="AO24" i="2"/>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BI18" i="2" s="1"/>
  <c r="CD18" i="2" s="1"/>
  <c r="AO45" i="2"/>
  <c r="AO57" i="2"/>
  <c r="AO69" i="2"/>
  <c r="AO81" i="2"/>
  <c r="AO93" i="2"/>
  <c r="AO105" i="2"/>
  <c r="AO117" i="2"/>
  <c r="AO129" i="2"/>
  <c r="AO141" i="2"/>
  <c r="AO153" i="2"/>
  <c r="AY24" i="2" l="1"/>
  <c r="BI24" i="2"/>
  <c r="CD24" i="2" s="1"/>
  <c r="AY21" i="2"/>
  <c r="BI21" i="2"/>
  <c r="CD21" i="2" s="1"/>
  <c r="AY15" i="2"/>
  <c r="BI15"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O15"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CD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CD12" i="2"/>
  <c r="CD249" i="2" s="1"/>
  <c r="M11" i="8"/>
  <c r="D10" i="3" l="1"/>
  <c r="BT12" i="2"/>
  <c r="BT249" i="2" s="1"/>
  <c r="AO253" i="2" s="1"/>
  <c r="AY249" i="2"/>
  <c r="C10" i="3" s="1"/>
  <c r="DO33" i="2"/>
  <c r="N17" i="8" s="1"/>
  <c r="CB250" i="2"/>
  <c r="DH12" i="2"/>
  <c r="CV12" i="2"/>
  <c r="CK12" i="2"/>
  <c r="CK249" i="2" s="1"/>
  <c r="DV12" i="2"/>
  <c r="ED33" i="2"/>
  <c r="M37" i="3" s="1"/>
  <c r="J30" i="3"/>
  <c r="CI250" i="2"/>
  <c r="EB12" i="2"/>
  <c r="C13" i="1"/>
  <c r="C12" i="1"/>
  <c r="I11" i="1"/>
  <c r="C11" i="1"/>
  <c r="DI12" i="2" l="1"/>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DO12" i="2"/>
  <c r="DO249" i="2" s="1"/>
  <c r="C8" i="8"/>
  <c r="O11" i="1"/>
  <c r="P11" i="1" s="1"/>
  <c r="M11" i="1"/>
  <c r="N11" i="1" s="1"/>
  <c r="E3" i="1" s="1"/>
  <c r="J11" i="1"/>
  <c r="K11" i="1" s="1"/>
  <c r="DN12" i="2" l="1"/>
  <c r="DN249" i="2" s="1"/>
  <c r="CW249" i="2"/>
  <c r="C14" i="3" s="1"/>
  <c r="C19" i="3" s="1"/>
  <c r="ED12" i="2"/>
  <c r="ED249" i="2" s="1"/>
  <c r="D11" i="3"/>
  <c r="BG254" i="2"/>
  <c r="M30" i="3"/>
  <c r="D14" i="3"/>
  <c r="D19" i="3" s="1"/>
  <c r="N11" i="8"/>
  <c r="D5" i="1"/>
  <c r="L11" i="1"/>
  <c r="R11" i="1" s="1"/>
  <c r="Q11" i="1"/>
  <c r="D6" i="1" s="1"/>
  <c r="E4" i="1"/>
  <c r="D4" i="1"/>
  <c r="D3" i="1"/>
  <c r="DP12" i="2" l="1"/>
  <c r="DP249" i="2" s="1"/>
  <c r="BG255" i="2"/>
  <c r="BG256" i="2" s="1"/>
  <c r="CQ254" i="2"/>
  <c r="L30" i="3"/>
  <c r="E5" i="1"/>
  <c r="E6" i="1"/>
  <c r="DD252" i="2" l="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<sst xmlns="http://schemas.openxmlformats.org/spreadsheetml/2006/main" count="1680" uniqueCount="313">
  <si>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</si>
  <si>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</si>
  <si>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</si>
  <si>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</si>
  <si>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</si>
  <si>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</si>
  <si>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</si>
  <si>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</si>
  <si>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</si>
  <si>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</si>
  <si>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</si>
  <si>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</si>
  <si>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</si>
  <si>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</si>
  <si>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</si>
  <si>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</si>
  <si>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</si>
  <si>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</si>
  <si>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</si>
  <si>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</si>
  <si>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</si>
  <si>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</si>
  <si>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</si>
  <si>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</si>
  <si>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</si>
  <si>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</si>
  <si>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</si>
  <si>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</si>
  <si>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</si>
  <si>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</si>
  <si>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</si>
  <si>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</si>
  <si>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</si>
  <si>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</si>
  <si>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</si>
  <si>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</si>
  <si>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</si>
  <si>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</si>
  <si>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</si>
  <si>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</si>
  <si>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</si>
  <si>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</si>
  <si>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</si>
  <si>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</si>
  <si>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</si>
  <si>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</si>
  <si>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</si>
  <si>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</si>
  <si>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</si>
  <si>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</si>
  <si>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</si>
  <si>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</si>
  <si>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</si>
  <si>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</si>
  <si>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</si>
  <si>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</si>
  <si>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</si>
  <si>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</si>
  <si>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</si>
  <si>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</si>
  <si>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</si>
  <si>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</si>
  <si>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</si>
  <si>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</si>
  <si>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</si>
  <si>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</si>
  <si>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</si>
  <si>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</si>
  <si>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</si>
  <si>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</si>
  <si>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</si>
  <si>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</si>
  <si>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</si>
  <si>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</si>
  <si>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</si>
  <si>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</si>
  <si>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</si>
  <si>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</si>
  <si>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</si>
  <si>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</si>
  <si>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</si>
  <si>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</si>
  <si>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</si>
  <si>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</si>
  <si>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</si>
  <si>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</si>
  <si>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</si>
  <si>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</si>
  <si>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</si>
  <si>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</si>
  <si>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</si>
  <si>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</si>
  <si>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</si>
  <si>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</si>
  <si>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</si>
  <si>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</si>
  <si>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</si>
  <si>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</si>
  <si>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</si>
  <si>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</si>
  <si>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</si>
  <si>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</si>
  <si>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</si>
  <si>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</si>
  <si>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</si>
  <si>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</si>
  <si>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</si>
  <si>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</si>
  <si>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</si>
  <si>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</si>
  <si>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</si>
  <si>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</si>
  <si>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</si>
  <si>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</si>
  <si>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</si>
  <si>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</si>
  <si>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</si>
  <si>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</si>
  <si>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</si>
  <si>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</si>
  <si>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</si>
  <si>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</si>
  <si>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</si>
  <si>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</si>
  <si>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</si>
  <si>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</si>
  <si>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</si>
  <si>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</si>
  <si>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</si>
  <si>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</si>
  <si>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</si>
  <si>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</si>
  <si>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</si>
  <si>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</si>
  <si>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</si>
  <si>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</si>
  <si>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</si>
  <si>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</si>
  <si>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</si>
  <si>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</si>
  <si>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</si>
  <si>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</si>
  <si>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</si>
  <si>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</si>
  <si>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</si>
  <si>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</si>
  <si>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</si>
  <si>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</si>
  <si>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</si>
  <si>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</si>
  <si>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</si>
  <si>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</si>
  <si>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</si>
  <si>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</si>
  <si>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</si>
  <si>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</si>
  <si>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</si>
  <si>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</si>
  <si>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</si>
  <si>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</si>
  <si>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</si>
  <si>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</si>
  <si>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</si>
  <si>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</si>
  <si>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</si>
  <si>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</si>
  <si>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</si>
  <si>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</si>
  <si>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</si>
  <si>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</si>
  <si>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</si>
  <si>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</si>
  <si>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</si>
  <si>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</si>
  <si>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</si>
  <si>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</si>
  <si>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</si>
  <si>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</si>
  <si>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</si>
  <si>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</si>
  <si>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</si>
  <si>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</si>
  <si>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</si>
  <si>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</si>
  <si>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</si>
  <si>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</si>
  <si>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</si>
  <si>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</si>
  <si>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</si>
  <si>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</si>
  <si>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</si>
  <si>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</si>
  <si>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</si>
  <si>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</si>
  <si>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</si>
  <si>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</si>
  <si>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</si>
  <si>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</si>
  <si>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</si>
  <si>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</si>
  <si>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</si>
  <si>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</si>
  <si>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</si>
  <si>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</si>
  <si>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</si>
  <si>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</si>
  <si>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</si>
  <si>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</si>
  <si>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</si>
  <si>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</si>
  <si>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</si>
  <si>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</si>
  <si>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</si>
  <si>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</si>
  <si>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</si>
  <si>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</si>
  <si>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</si>
  <si>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</si>
  <si>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</si>
  <si>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</si>
  <si>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</si>
  <si>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</si>
  <si>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</si>
  <si>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</si>
  <si>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</si>
  <si>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</si>
  <si>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</si>
  <si>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</si>
  <si>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</si>
  <si>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</si>
  <si>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</si>
  <si>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</si>
  <si>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</si>
  <si>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</si>
  <si>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</si>
  <si>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</si>
  <si>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</si>
  <si>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</si>
  <si>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</si>
  <si>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</si>
  <si>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</si>
  <si>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</si>
  <si>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</si>
  <si>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</si>
  <si>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</si>
  <si>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</si>
  <si>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</si>
  <si>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</si>
  <si>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</si>
  <si>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</si>
  <si>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</si>
  <si>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</si>
  <si>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</si>
  <si>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</si>
  <si>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</si>
  <si>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</si>
  <si>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</si>
  <si>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</si>
  <si>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</si>
  <si>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</si>
  <si>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</si>
  <si>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</si>
  <si>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</si>
  <si>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</si>
  <si>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</si>
  <si>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</si>
  <si>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</si>
  <si>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</si>
  <si>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</si>
  <si>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</si>
  <si>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</si>
  <si>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</si>
  <si>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</si>
  <si>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</si>
  <si>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</si>
  <si>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</si>
  <si>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</si>
  <si>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</si>
  <si>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</si>
  <si>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</si>
  <si>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</si>
  <si>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</si>
  <si>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</si>
  <si>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</si>
  <si>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</si>
  <si>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</si>
  <si>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</si>
  <si>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</si>
  <si>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</si>
  <si>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</si>
  <si>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</si>
  <si>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</si>
  <si>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</si>
  <si>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</si>
  <si>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</si>
  <si>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</si>
  <si>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</si>
  <si>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</si>
  <si>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</si>
  <si>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</si>
  <si>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</si>
  <si>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 xml:space="preserve">7/2005 Z. z. </t>
  </si>
  <si>
    <t>§ 12 ods. 3</t>
  </si>
  <si>
    <t>veritelia, ktorí podávajú návrh na vyhlásenie konkurzu</t>
  </si>
  <si>
    <t xml:space="preserve">Zrušenie povinnosti úradne osvedčeného podpisu na zozname záväzkov dlžníka </t>
  </si>
  <si>
    <t>§ 21 ods. 2</t>
  </si>
  <si>
    <t xml:space="preserve">Zúženie náležitostí veriteľského návrhu na vyhlásenie konkurzu </t>
  </si>
  <si>
    <t xml:space="preserve">Zrušenie povinnosti úradne osvedčeného podpisu na zozname spriaznených </t>
  </si>
  <si>
    <t>Zrušenie povinnosti úradne osvedčeného podpisu na zozname majetku dlžníka</t>
  </si>
  <si>
    <t>úpadca</t>
  </si>
  <si>
    <t xml:space="preserve">Zrušenie povinnosti úradne osvedčeného podpisu na zozname majetku úpadcu </t>
  </si>
  <si>
    <t>§ 73 ods. 2</t>
  </si>
  <si>
    <t xml:space="preserve">Zrušenie povinnosti úradne osvedčeného podpisu na doplnení zoznamu majetku úpadcu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</si>
</sst>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8">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14" fontId="8" fillId="9" borderId="1" xfId="2"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1" fontId="8" fillId="9" borderId="67" xfId="2" applyNumberFormat="1" applyFont="1" applyFill="1" applyBorder="1" applyAlignment="1" applyProtection="1">
      <alignment horizontal="center" vertical="center" wrapText="1"/>
      <protection locked="0"/>
    </xf>
    <xf numFmtId="1" fontId="8" fillId="9" borderId="76" xfId="2" applyNumberFormat="1" applyFont="1" applyFill="1" applyBorder="1" applyAlignment="1" applyProtection="1">
      <alignment horizontal="center" vertical="center" wrapText="1"/>
      <protection locked="0"/>
    </xf>
    <xf numFmtId="1" fontId="8" fillId="9" borderId="4" xfId="2"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0"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52" t="s">
        <v>22</v>
      </c>
      <c r="C2" s="353"/>
      <c r="D2" s="33" t="s">
        <v>26</v>
      </c>
      <c r="E2" s="34" t="s">
        <v>14</v>
      </c>
    </row>
    <row r="3" spans="1:23" ht="24.75" customHeight="1" x14ac:dyDescent="0.2">
      <c r="B3" s="346" t="s">
        <v>23</v>
      </c>
      <c r="C3" s="347"/>
      <c r="D3" s="44">
        <f>SUM(M11:M13)</f>
        <v>0</v>
      </c>
      <c r="E3" s="35">
        <f>SUM(N11:N13)</f>
        <v>0</v>
      </c>
    </row>
    <row r="4" spans="1:23" ht="24.75" customHeight="1" x14ac:dyDescent="0.2">
      <c r="B4" s="348" t="s">
        <v>24</v>
      </c>
      <c r="C4" s="349"/>
      <c r="D4" s="45">
        <f>SUM(O11:O13)</f>
        <v>0</v>
      </c>
      <c r="E4" s="36">
        <f>SUM(P11:P13)</f>
        <v>0</v>
      </c>
    </row>
    <row r="5" spans="1:23" ht="24.75" customHeight="1" x14ac:dyDescent="0.2">
      <c r="B5" s="350" t="s">
        <v>25</v>
      </c>
      <c r="C5" s="351"/>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81" t="s">
        <v>13</v>
      </c>
      <c r="C8" s="381"/>
      <c r="D8" s="26">
        <v>835</v>
      </c>
      <c r="E8" s="4"/>
      <c r="F8" s="4"/>
      <c r="G8" s="4"/>
      <c r="H8" s="4"/>
      <c r="I8" s="4"/>
      <c r="J8" s="4"/>
      <c r="K8" s="4"/>
      <c r="L8" s="5"/>
      <c r="M8" s="4"/>
      <c r="N8" s="4"/>
      <c r="O8" s="4"/>
      <c r="P8" s="4"/>
      <c r="Q8" s="5"/>
      <c r="R8" s="5"/>
    </row>
    <row r="9" spans="1:23" s="6" customFormat="1" ht="20.25" customHeight="1" x14ac:dyDescent="0.2">
      <c r="A9" s="7"/>
      <c r="B9" s="382" t="s">
        <v>29</v>
      </c>
      <c r="C9" s="383"/>
      <c r="D9" s="383"/>
      <c r="E9" s="384" t="s">
        <v>27</v>
      </c>
      <c r="F9" s="384" t="s">
        <v>28</v>
      </c>
      <c r="G9" s="377" t="s">
        <v>34</v>
      </c>
      <c r="H9" s="379" t="s">
        <v>12</v>
      </c>
      <c r="I9" s="369" t="s">
        <v>12</v>
      </c>
      <c r="J9" s="371" t="s">
        <v>0</v>
      </c>
    </row>
    <row r="10" spans="1:23" s="12" customFormat="1" ht="60" customHeight="1" thickBot="1" x14ac:dyDescent="0.25">
      <c r="A10" s="24"/>
      <c r="B10" s="386" t="s">
        <v>30</v>
      </c>
      <c r="C10" s="387"/>
      <c r="D10" s="27" t="s">
        <v>31</v>
      </c>
      <c r="E10" s="385"/>
      <c r="F10" s="385"/>
      <c r="G10" s="378"/>
      <c r="H10" s="380"/>
      <c r="I10" s="370"/>
      <c r="J10" s="372"/>
      <c r="K10" s="25"/>
      <c r="L10" s="23"/>
      <c r="S10" s="20"/>
    </row>
    <row r="11" spans="1:23" s="17" customFormat="1" x14ac:dyDescent="0.2">
      <c r="A11" s="15"/>
      <c r="B11" s="41" t="s">
        <v>37</v>
      </c>
      <c r="C11" s="30">
        <f>IFERROR(VLOOKUP(B11,vstupy!#REF!,2,FALSE),0)</f>
        <v>0</v>
      </c>
      <c r="D11" s="355">
        <v>0</v>
      </c>
      <c r="E11" s="357">
        <v>0</v>
      </c>
      <c r="F11" s="357">
        <v>0</v>
      </c>
      <c r="G11" s="355">
        <v>0</v>
      </c>
      <c r="H11" s="359" t="s">
        <v>36</v>
      </c>
      <c r="I11" s="361">
        <f>VLOOKUP(H11,vstupy!$B$3:$C$14,2,FALSE)</f>
        <v>0</v>
      </c>
      <c r="J11" s="363">
        <f>IF(D11=0,SUM(C11:C13),D11)</f>
        <v>0</v>
      </c>
      <c r="K11" s="365">
        <f>IF(I11&gt;0.9,($D$8/160)*(J11/60)*I11,($D$8/160)*(J11/60)*1)</f>
        <v>0</v>
      </c>
      <c r="L11" s="368">
        <f>K11*G11</f>
        <v>0</v>
      </c>
      <c r="M11" s="373">
        <f>IF(I11&gt;0.9,E11*I11,E11*1)</f>
        <v>0</v>
      </c>
      <c r="N11" s="354">
        <f>M11*G11</f>
        <v>0</v>
      </c>
      <c r="O11" s="373">
        <f>IF(I11&gt;0.9,I11*F11,F11*1)</f>
        <v>0</v>
      </c>
      <c r="P11" s="354">
        <f>O11*G11</f>
        <v>0</v>
      </c>
      <c r="Q11" s="376">
        <f>M11+O11+K11</f>
        <v>0</v>
      </c>
      <c r="R11" s="354">
        <f>L11+N11+P11</f>
        <v>0</v>
      </c>
      <c r="S11" s="16"/>
      <c r="W11" s="18"/>
    </row>
    <row r="12" spans="1:23" s="17" customFormat="1" x14ac:dyDescent="0.2">
      <c r="B12" s="41" t="s">
        <v>37</v>
      </c>
      <c r="C12" s="30">
        <f>IFERROR(VLOOKUP(B12,vstupy!#REF!,2,FALSE),0)</f>
        <v>0</v>
      </c>
      <c r="D12" s="355"/>
      <c r="E12" s="357"/>
      <c r="F12" s="357"/>
      <c r="G12" s="355"/>
      <c r="H12" s="359"/>
      <c r="I12" s="361"/>
      <c r="J12" s="363"/>
      <c r="K12" s="366"/>
      <c r="L12" s="368"/>
      <c r="M12" s="374"/>
      <c r="N12" s="354"/>
      <c r="O12" s="374"/>
      <c r="P12" s="354"/>
      <c r="Q12" s="376"/>
      <c r="R12" s="354"/>
    </row>
    <row r="13" spans="1:23" s="17" customFormat="1" ht="13.5" thickBot="1" x14ac:dyDescent="0.25">
      <c r="B13" s="42" t="s">
        <v>37</v>
      </c>
      <c r="C13" s="31">
        <f>IFERROR(VLOOKUP(B13,vstupy!#REF!,2,FALSE),0)</f>
        <v>0</v>
      </c>
      <c r="D13" s="356"/>
      <c r="E13" s="358"/>
      <c r="F13" s="358"/>
      <c r="G13" s="356"/>
      <c r="H13" s="360"/>
      <c r="I13" s="362"/>
      <c r="J13" s="364"/>
      <c r="K13" s="367"/>
      <c r="L13" s="368"/>
      <c r="M13" s="375"/>
      <c r="N13" s="354"/>
      <c r="O13" s="375"/>
      <c r="P13" s="354"/>
      <c r="Q13" s="376"/>
      <c r="R13" s="354"/>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70" zoomScaleNormal="70" workbookViewId="0">
      <pane xSplit="2" ySplit="8" topLeftCell="C9" activePane="bottomRight" state="frozen"/>
      <selection activeCell="B1" sqref="B1"/>
      <selection pane="topRight" activeCell="C1" sqref="C1"/>
      <selection pane="bottomLeft" activeCell="B9" sqref="B9"/>
      <selection pane="bottomRight" activeCell="H33" sqref="H33:H35"/>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1"/>
      <c r="C2" s="281"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12"/>
      <c r="C4" s="512"/>
      <c r="D4" s="282"/>
      <c r="E4" s="282"/>
      <c r="F4" s="283"/>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4"/>
      <c r="C5" s="539" t="s">
        <v>300</v>
      </c>
      <c r="D5" s="539"/>
      <c r="E5" s="540"/>
      <c r="F5" s="540"/>
      <c r="G5" s="124">
        <v>1947.65</v>
      </c>
      <c r="H5" s="124"/>
      <c r="I5" s="124"/>
      <c r="J5" s="124"/>
      <c r="K5" s="96"/>
      <c r="L5" s="96"/>
      <c r="M5" s="137"/>
      <c r="N5" s="12"/>
      <c r="O5" s="552" t="s">
        <v>110</v>
      </c>
      <c r="P5" s="552"/>
      <c r="Q5" s="552"/>
      <c r="R5" s="552"/>
      <c r="S5" s="552"/>
      <c r="T5" s="552"/>
      <c r="U5" s="552"/>
      <c r="V5" s="552"/>
      <c r="W5" s="552"/>
      <c r="X5" s="552"/>
      <c r="Y5" s="552"/>
      <c r="Z5" s="552"/>
      <c r="AA5" s="552"/>
      <c r="AB5" s="552"/>
      <c r="AC5" s="552"/>
      <c r="AD5" s="552"/>
      <c r="AE5" s="552"/>
      <c r="AF5" s="541"/>
      <c r="AG5" s="541"/>
      <c r="AH5" s="541"/>
      <c r="AI5" s="541"/>
      <c r="AJ5" s="234"/>
      <c r="AK5" s="234"/>
      <c r="AL5" s="145"/>
      <c r="AM5" s="145"/>
      <c r="AN5" s="144"/>
      <c r="AO5" s="144"/>
      <c r="AP5" s="547" t="s">
        <v>63</v>
      </c>
      <c r="AQ5" s="398"/>
      <c r="AR5" s="398"/>
      <c r="AS5" s="398"/>
      <c r="AT5" s="398"/>
      <c r="AU5" s="398"/>
      <c r="AV5" s="398"/>
      <c r="AW5" s="398"/>
      <c r="AX5" s="398"/>
      <c r="AY5" s="399"/>
      <c r="AZ5" s="400" t="s">
        <v>130</v>
      </c>
      <c r="BA5" s="401"/>
      <c r="BB5" s="401"/>
      <c r="BC5" s="401"/>
      <c r="BD5" s="401"/>
      <c r="BE5" s="401"/>
      <c r="BF5" s="401"/>
      <c r="BG5" s="401"/>
      <c r="BH5" s="401"/>
      <c r="BI5" s="548"/>
      <c r="BJ5" s="299"/>
      <c r="BK5" s="397" t="s">
        <v>249</v>
      </c>
      <c r="BL5" s="398"/>
      <c r="BM5" s="398"/>
      <c r="BN5" s="398"/>
      <c r="BO5" s="398"/>
      <c r="BP5" s="398"/>
      <c r="BQ5" s="398"/>
      <c r="BR5" s="398"/>
      <c r="BS5" s="398"/>
      <c r="BT5" s="399"/>
      <c r="BU5" s="400" t="s">
        <v>250</v>
      </c>
      <c r="BV5" s="401"/>
      <c r="BW5" s="401"/>
      <c r="BX5" s="401"/>
      <c r="BY5" s="401"/>
      <c r="BZ5" s="401"/>
      <c r="CA5" s="401"/>
      <c r="CB5" s="401"/>
      <c r="CC5" s="401"/>
      <c r="CD5" s="402"/>
      <c r="CE5" s="144"/>
      <c r="CF5" s="563" t="s">
        <v>229</v>
      </c>
      <c r="CG5" s="564"/>
      <c r="CH5" s="564"/>
      <c r="CI5" s="564"/>
      <c r="CJ5" s="565"/>
      <c r="CK5" s="388" t="s">
        <v>225</v>
      </c>
      <c r="CL5" s="221"/>
      <c r="CM5" s="463" t="s">
        <v>96</v>
      </c>
      <c r="CN5" s="464"/>
      <c r="CO5" s="464"/>
      <c r="CP5" s="464"/>
      <c r="CQ5" s="464"/>
      <c r="CR5" s="464"/>
      <c r="CS5" s="464"/>
      <c r="CT5" s="464"/>
      <c r="CU5" s="464"/>
      <c r="CV5" s="465"/>
      <c r="CW5" s="144"/>
      <c r="CX5"/>
      <c r="CY5" s="463" t="s">
        <v>97</v>
      </c>
      <c r="CZ5" s="464"/>
      <c r="DA5" s="464"/>
      <c r="DB5" s="464"/>
      <c r="DC5" s="464"/>
      <c r="DD5" s="464"/>
      <c r="DE5" s="464"/>
      <c r="DF5" s="464"/>
      <c r="DG5" s="464"/>
      <c r="DH5" s="465"/>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60" t="s">
        <v>293</v>
      </c>
      <c r="X6" s="561"/>
      <c r="Y6" s="561"/>
      <c r="Z6" s="561"/>
      <c r="AA6" s="561"/>
      <c r="AB6" s="561"/>
      <c r="AC6" s="561"/>
      <c r="AD6" s="561"/>
      <c r="AE6" s="562"/>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0"/>
      <c r="BK6" s="298"/>
      <c r="BL6" s="270"/>
      <c r="BM6" s="270"/>
      <c r="BN6" s="270"/>
      <c r="BO6" s="270"/>
      <c r="BP6" s="270"/>
      <c r="BQ6" s="270"/>
      <c r="BR6" s="270"/>
      <c r="BS6" s="270"/>
      <c r="BT6" s="271"/>
      <c r="BU6" s="188"/>
      <c r="BV6" s="189"/>
      <c r="BW6" s="189"/>
      <c r="BX6" s="189"/>
      <c r="BY6" s="189"/>
      <c r="BZ6" s="189"/>
      <c r="CA6" s="189"/>
      <c r="CB6" s="189"/>
      <c r="CC6" s="189"/>
      <c r="CD6" s="303"/>
      <c r="CE6" s="144"/>
      <c r="CF6" s="269"/>
      <c r="CG6" s="270"/>
      <c r="CH6" s="270"/>
      <c r="CI6" s="270"/>
      <c r="CJ6" s="304"/>
      <c r="CK6" s="567"/>
      <c r="CL6" s="222"/>
      <c r="CM6" s="262"/>
      <c r="CN6" s="263"/>
      <c r="CO6" s="263"/>
      <c r="CP6" s="263"/>
      <c r="CQ6" s="263"/>
      <c r="CR6" s="263"/>
      <c r="CS6" s="263"/>
      <c r="CT6" s="263"/>
      <c r="CU6" s="263"/>
      <c r="CV6" s="264"/>
      <c r="CW6" s="144"/>
      <c r="CX6"/>
      <c r="CY6" s="262"/>
      <c r="CZ6" s="263"/>
      <c r="DA6" s="263"/>
      <c r="DB6" s="263"/>
      <c r="DC6" s="263"/>
      <c r="DD6" s="263"/>
      <c r="DE6" s="263"/>
      <c r="DF6" s="263"/>
      <c r="DG6" s="263"/>
      <c r="DH6" s="264"/>
      <c r="DI6" s="144"/>
      <c r="DJ6"/>
      <c r="DK6" s="144"/>
      <c r="DL6" s="144"/>
      <c r="DM6" s="144"/>
      <c r="DN6" s="146"/>
      <c r="DO6" s="146"/>
      <c r="DP6" s="146"/>
      <c r="DQ6" s="146"/>
      <c r="DR6" s="463" t="s">
        <v>197</v>
      </c>
      <c r="DS6" s="464"/>
      <c r="DT6" s="464"/>
      <c r="DU6" s="464"/>
      <c r="DV6" s="465"/>
      <c r="DW6" s="146"/>
      <c r="DX6" s="463" t="s">
        <v>196</v>
      </c>
      <c r="DY6" s="464"/>
      <c r="DZ6" s="464"/>
      <c r="EA6" s="464"/>
      <c r="EB6" s="465"/>
      <c r="EC6" s="146"/>
      <c r="ED6" s="227" t="s">
        <v>191</v>
      </c>
    </row>
    <row r="7" spans="1:134" s="6" customFormat="1" ht="72.75" customHeight="1" x14ac:dyDescent="0.2">
      <c r="A7" s="7"/>
      <c r="B7" s="519" t="s">
        <v>71</v>
      </c>
      <c r="C7" s="507" t="s">
        <v>284</v>
      </c>
      <c r="D7" s="507" t="s">
        <v>112</v>
      </c>
      <c r="E7" s="507" t="s">
        <v>287</v>
      </c>
      <c r="F7" s="507" t="s">
        <v>223</v>
      </c>
      <c r="G7" s="507" t="s">
        <v>113</v>
      </c>
      <c r="H7" s="507" t="s">
        <v>189</v>
      </c>
      <c r="I7" s="535" t="s">
        <v>189</v>
      </c>
      <c r="J7" s="535" t="s">
        <v>292</v>
      </c>
      <c r="K7" s="507" t="s">
        <v>76</v>
      </c>
      <c r="L7" s="507" t="s">
        <v>285</v>
      </c>
      <c r="M7" s="138" t="s">
        <v>95</v>
      </c>
      <c r="N7" s="507" t="s">
        <v>224</v>
      </c>
      <c r="O7" s="504" t="s">
        <v>100</v>
      </c>
      <c r="P7" s="505"/>
      <c r="Q7" s="505"/>
      <c r="R7" s="506"/>
      <c r="S7" s="438" t="s">
        <v>297</v>
      </c>
      <c r="T7" s="439"/>
      <c r="U7" s="440"/>
      <c r="V7" s="210"/>
      <c r="W7" s="210" t="s">
        <v>233</v>
      </c>
      <c r="X7" s="553" t="s">
        <v>278</v>
      </c>
      <c r="Y7" s="554"/>
      <c r="Z7" s="554"/>
      <c r="AA7" s="555"/>
      <c r="AB7" s="329"/>
      <c r="AC7" s="329"/>
      <c r="AD7" s="329"/>
      <c r="AE7" s="329"/>
      <c r="AF7" s="403" t="s">
        <v>135</v>
      </c>
      <c r="AG7" s="404"/>
      <c r="AH7" s="405" t="s">
        <v>296</v>
      </c>
      <c r="AI7" s="404"/>
      <c r="AJ7" s="503" t="s">
        <v>299</v>
      </c>
      <c r="AK7" s="407"/>
      <c r="AL7" s="408" t="s">
        <v>298</v>
      </c>
      <c r="AM7" s="409"/>
      <c r="AN7" s="410" t="s">
        <v>235</v>
      </c>
      <c r="AO7" s="522"/>
      <c r="AP7" s="403" t="s">
        <v>135</v>
      </c>
      <c r="AQ7" s="404"/>
      <c r="AR7" s="405" t="s">
        <v>232</v>
      </c>
      <c r="AS7" s="404"/>
      <c r="AT7" s="406" t="s">
        <v>252</v>
      </c>
      <c r="AU7" s="407"/>
      <c r="AV7" s="408" t="s">
        <v>234</v>
      </c>
      <c r="AW7" s="409"/>
      <c r="AX7" s="410" t="s">
        <v>235</v>
      </c>
      <c r="AY7" s="411"/>
      <c r="AZ7" s="412" t="s">
        <v>135</v>
      </c>
      <c r="BA7" s="413"/>
      <c r="BB7" s="413" t="s">
        <v>232</v>
      </c>
      <c r="BC7" s="413"/>
      <c r="BD7" s="406" t="s">
        <v>252</v>
      </c>
      <c r="BE7" s="407"/>
      <c r="BF7" s="414" t="s">
        <v>239</v>
      </c>
      <c r="BG7" s="414"/>
      <c r="BH7" s="415" t="s">
        <v>240</v>
      </c>
      <c r="BI7" s="549"/>
      <c r="BJ7" s="391" t="s">
        <v>248</v>
      </c>
      <c r="BK7" s="403" t="s">
        <v>135</v>
      </c>
      <c r="BL7" s="404"/>
      <c r="BM7" s="405" t="s">
        <v>232</v>
      </c>
      <c r="BN7" s="404"/>
      <c r="BO7" s="406" t="s">
        <v>252</v>
      </c>
      <c r="BP7" s="407"/>
      <c r="BQ7" s="408" t="s">
        <v>234</v>
      </c>
      <c r="BR7" s="409"/>
      <c r="BS7" s="410" t="s">
        <v>235</v>
      </c>
      <c r="BT7" s="411"/>
      <c r="BU7" s="412" t="s">
        <v>135</v>
      </c>
      <c r="BV7" s="413"/>
      <c r="BW7" s="413" t="s">
        <v>232</v>
      </c>
      <c r="BX7" s="413"/>
      <c r="BY7" s="406" t="s">
        <v>252</v>
      </c>
      <c r="BZ7" s="407"/>
      <c r="CA7" s="414" t="s">
        <v>239</v>
      </c>
      <c r="CB7" s="414"/>
      <c r="CC7" s="415" t="s">
        <v>240</v>
      </c>
      <c r="CD7" s="416"/>
      <c r="CE7" s="388" t="s">
        <v>245</v>
      </c>
      <c r="CF7" s="305" t="s">
        <v>214</v>
      </c>
      <c r="CG7" s="267" t="s">
        <v>236</v>
      </c>
      <c r="CH7" s="267" t="s">
        <v>253</v>
      </c>
      <c r="CI7" s="267" t="s">
        <v>237</v>
      </c>
      <c r="CJ7" s="235" t="s">
        <v>238</v>
      </c>
      <c r="CK7" s="567"/>
      <c r="CL7" s="542" t="s">
        <v>99</v>
      </c>
      <c r="CM7" s="412" t="s">
        <v>135</v>
      </c>
      <c r="CN7" s="413"/>
      <c r="CO7" s="413" t="s">
        <v>232</v>
      </c>
      <c r="CP7" s="413"/>
      <c r="CQ7" s="406" t="s">
        <v>252</v>
      </c>
      <c r="CR7" s="407"/>
      <c r="CS7" s="414" t="s">
        <v>239</v>
      </c>
      <c r="CT7" s="414"/>
      <c r="CU7" s="415" t="s">
        <v>240</v>
      </c>
      <c r="CV7" s="416"/>
      <c r="CW7" s="388" t="s">
        <v>279</v>
      </c>
      <c r="CX7" s="388" t="s">
        <v>294</v>
      </c>
      <c r="CY7" s="412" t="s">
        <v>135</v>
      </c>
      <c r="CZ7" s="413"/>
      <c r="DA7" s="413" t="s">
        <v>232</v>
      </c>
      <c r="DB7" s="413"/>
      <c r="DC7" s="406" t="s">
        <v>252</v>
      </c>
      <c r="DD7" s="407"/>
      <c r="DE7" s="414" t="s">
        <v>281</v>
      </c>
      <c r="DF7" s="414"/>
      <c r="DG7" s="415" t="s">
        <v>240</v>
      </c>
      <c r="DH7" s="416"/>
      <c r="DI7" s="388" t="s">
        <v>280</v>
      </c>
      <c r="DJ7" s="388" t="s">
        <v>295</v>
      </c>
      <c r="DK7" s="388" t="s">
        <v>216</v>
      </c>
      <c r="DL7" s="455" t="s">
        <v>98</v>
      </c>
      <c r="DM7" s="457" t="s">
        <v>202</v>
      </c>
      <c r="DN7" s="459" t="s">
        <v>246</v>
      </c>
      <c r="DO7" s="459" t="s">
        <v>247</v>
      </c>
      <c r="DP7" s="459" t="s">
        <v>201</v>
      </c>
      <c r="DQ7" s="478" t="s">
        <v>195</v>
      </c>
      <c r="DR7" s="305" t="s">
        <v>214</v>
      </c>
      <c r="DS7" s="267" t="s">
        <v>236</v>
      </c>
      <c r="DT7" s="267" t="s">
        <v>253</v>
      </c>
      <c r="DU7" s="267" t="s">
        <v>237</v>
      </c>
      <c r="DV7" s="235" t="s">
        <v>238</v>
      </c>
      <c r="DW7" s="566" t="s">
        <v>198</v>
      </c>
      <c r="DX7" s="305" t="s">
        <v>214</v>
      </c>
      <c r="DY7" s="267" t="s">
        <v>236</v>
      </c>
      <c r="DZ7" s="273" t="s">
        <v>253</v>
      </c>
      <c r="EA7" s="267" t="s">
        <v>237</v>
      </c>
      <c r="EB7" s="235" t="s">
        <v>238</v>
      </c>
      <c r="EC7" s="391" t="s">
        <v>199</v>
      </c>
      <c r="ED7" s="391" t="s">
        <v>200</v>
      </c>
    </row>
    <row r="8" spans="1:134" s="12" customFormat="1" ht="96.75" customHeight="1" thickBot="1" x14ac:dyDescent="0.25">
      <c r="A8" s="24"/>
      <c r="B8" s="520"/>
      <c r="C8" s="508"/>
      <c r="D8" s="508"/>
      <c r="E8" s="508"/>
      <c r="F8" s="508"/>
      <c r="G8" s="508"/>
      <c r="H8" s="508"/>
      <c r="I8" s="536"/>
      <c r="J8" s="536"/>
      <c r="K8" s="508"/>
      <c r="L8" s="508"/>
      <c r="M8" s="139" t="s">
        <v>126</v>
      </c>
      <c r="N8" s="508"/>
      <c r="O8" s="169" t="s">
        <v>128</v>
      </c>
      <c r="P8" s="229" t="s">
        <v>243</v>
      </c>
      <c r="Q8" s="134" t="s">
        <v>12</v>
      </c>
      <c r="R8" s="134" t="s">
        <v>12</v>
      </c>
      <c r="S8" s="266" t="s">
        <v>231</v>
      </c>
      <c r="T8" s="266" t="s">
        <v>244</v>
      </c>
      <c r="U8" s="134" t="s">
        <v>12</v>
      </c>
      <c r="V8" s="134" t="s">
        <v>12</v>
      </c>
      <c r="W8" s="170" t="s">
        <v>149</v>
      </c>
      <c r="X8" s="170" t="s">
        <v>150</v>
      </c>
      <c r="Y8" s="170" t="s">
        <v>151</v>
      </c>
      <c r="Z8" s="328"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4" t="s">
        <v>32</v>
      </c>
      <c r="AQ8" s="153" t="s">
        <v>33</v>
      </c>
      <c r="AR8" s="152" t="s">
        <v>32</v>
      </c>
      <c r="AS8" s="153" t="s">
        <v>33</v>
      </c>
      <c r="AT8" s="152" t="s">
        <v>32</v>
      </c>
      <c r="AU8" s="153" t="s">
        <v>33</v>
      </c>
      <c r="AV8" s="152" t="s">
        <v>32</v>
      </c>
      <c r="AW8" s="153" t="s">
        <v>33</v>
      </c>
      <c r="AX8" s="154" t="s">
        <v>32</v>
      </c>
      <c r="AY8" s="295" t="s">
        <v>33</v>
      </c>
      <c r="AZ8" s="155" t="s">
        <v>32</v>
      </c>
      <c r="BA8" s="153" t="s">
        <v>33</v>
      </c>
      <c r="BB8" s="152" t="s">
        <v>32</v>
      </c>
      <c r="BC8" s="153" t="s">
        <v>33</v>
      </c>
      <c r="BD8" s="152" t="s">
        <v>32</v>
      </c>
      <c r="BE8" s="153" t="s">
        <v>33</v>
      </c>
      <c r="BF8" s="152" t="s">
        <v>32</v>
      </c>
      <c r="BG8" s="153" t="s">
        <v>33</v>
      </c>
      <c r="BH8" s="154" t="s">
        <v>32</v>
      </c>
      <c r="BI8" s="156" t="s">
        <v>33</v>
      </c>
      <c r="BJ8" s="392"/>
      <c r="BK8" s="294" t="s">
        <v>32</v>
      </c>
      <c r="BL8" s="153" t="s">
        <v>33</v>
      </c>
      <c r="BM8" s="152" t="s">
        <v>32</v>
      </c>
      <c r="BN8" s="153" t="s">
        <v>33</v>
      </c>
      <c r="BO8" s="152" t="s">
        <v>32</v>
      </c>
      <c r="BP8" s="153" t="s">
        <v>33</v>
      </c>
      <c r="BQ8" s="152" t="s">
        <v>32</v>
      </c>
      <c r="BR8" s="153" t="s">
        <v>33</v>
      </c>
      <c r="BS8" s="154" t="s">
        <v>32</v>
      </c>
      <c r="BT8" s="295" t="s">
        <v>33</v>
      </c>
      <c r="BU8" s="155" t="s">
        <v>32</v>
      </c>
      <c r="BV8" s="153" t="s">
        <v>33</v>
      </c>
      <c r="BW8" s="152" t="s">
        <v>32</v>
      </c>
      <c r="BX8" s="153" t="s">
        <v>33</v>
      </c>
      <c r="BY8" s="152" t="s">
        <v>32</v>
      </c>
      <c r="BZ8" s="153" t="s">
        <v>33</v>
      </c>
      <c r="CA8" s="152" t="s">
        <v>32</v>
      </c>
      <c r="CB8" s="153" t="s">
        <v>33</v>
      </c>
      <c r="CC8" s="154" t="s">
        <v>32</v>
      </c>
      <c r="CD8" s="295" t="s">
        <v>33</v>
      </c>
      <c r="CE8" s="389"/>
      <c r="CF8" s="306" t="s">
        <v>33</v>
      </c>
      <c r="CG8" s="153" t="s">
        <v>33</v>
      </c>
      <c r="CH8" s="153" t="s">
        <v>33</v>
      </c>
      <c r="CI8" s="153" t="s">
        <v>33</v>
      </c>
      <c r="CJ8" s="295" t="s">
        <v>33</v>
      </c>
      <c r="CK8" s="567"/>
      <c r="CL8" s="543"/>
      <c r="CM8" s="155" t="s">
        <v>32</v>
      </c>
      <c r="CN8" s="153" t="s">
        <v>33</v>
      </c>
      <c r="CO8" s="152" t="s">
        <v>32</v>
      </c>
      <c r="CP8" s="153" t="s">
        <v>33</v>
      </c>
      <c r="CQ8" s="152" t="s">
        <v>32</v>
      </c>
      <c r="CR8" s="153" t="s">
        <v>33</v>
      </c>
      <c r="CS8" s="152" t="s">
        <v>32</v>
      </c>
      <c r="CT8" s="153" t="s">
        <v>33</v>
      </c>
      <c r="CU8" s="154" t="s">
        <v>32</v>
      </c>
      <c r="CV8" s="295" t="s">
        <v>33</v>
      </c>
      <c r="CW8" s="389"/>
      <c r="CX8" s="389"/>
      <c r="CY8" s="155" t="s">
        <v>32</v>
      </c>
      <c r="CZ8" s="153" t="s">
        <v>33</v>
      </c>
      <c r="DA8" s="152" t="s">
        <v>32</v>
      </c>
      <c r="DB8" s="153" t="s">
        <v>33</v>
      </c>
      <c r="DC8" s="152"/>
      <c r="DD8" s="153"/>
      <c r="DE8" s="152" t="s">
        <v>32</v>
      </c>
      <c r="DF8" s="153" t="s">
        <v>33</v>
      </c>
      <c r="DG8" s="154" t="s">
        <v>32</v>
      </c>
      <c r="DH8" s="295" t="s">
        <v>33</v>
      </c>
      <c r="DI8" s="389"/>
      <c r="DJ8" s="389"/>
      <c r="DK8" s="389"/>
      <c r="DL8" s="456"/>
      <c r="DM8" s="458"/>
      <c r="DN8" s="460"/>
      <c r="DO8" s="460"/>
      <c r="DP8" s="460"/>
      <c r="DQ8" s="479"/>
      <c r="DR8" s="306" t="s">
        <v>33</v>
      </c>
      <c r="DS8" s="153" t="s">
        <v>33</v>
      </c>
      <c r="DT8" s="153" t="s">
        <v>33</v>
      </c>
      <c r="DU8" s="153" t="s">
        <v>33</v>
      </c>
      <c r="DV8" s="295" t="s">
        <v>33</v>
      </c>
      <c r="DW8" s="392"/>
      <c r="DX8" s="306" t="s">
        <v>33</v>
      </c>
      <c r="DY8" s="153" t="s">
        <v>33</v>
      </c>
      <c r="DZ8" s="153" t="s">
        <v>33</v>
      </c>
      <c r="EA8" s="153" t="s">
        <v>33</v>
      </c>
      <c r="EB8" s="295" t="s">
        <v>33</v>
      </c>
      <c r="EC8" s="392"/>
      <c r="ED8" s="392"/>
    </row>
    <row r="9" spans="1:134" s="17" customFormat="1" ht="12.6" customHeight="1" x14ac:dyDescent="0.2">
      <c r="A9" s="15"/>
      <c r="B9" s="499">
        <v>1</v>
      </c>
      <c r="C9" s="466" t="s">
        <v>306</v>
      </c>
      <c r="D9" s="451" t="s">
        <v>301</v>
      </c>
      <c r="E9" s="451" t="s">
        <v>302</v>
      </c>
      <c r="F9" s="470" t="s">
        <v>208</v>
      </c>
      <c r="G9" s="489">
        <v>45931</v>
      </c>
      <c r="H9" s="509" t="str">
        <f t="shared" ref="H9:H12" si="0">IF($F9="3e)  Skoršia transpozícia  - zavedenie transpozície pred termínom ktorý určuje smernica EÚ. "," ","")</f>
        <v/>
      </c>
      <c r="I9" s="509" t="str">
        <f>IF($F9="3e)  Skoršia transpozícia  - zavedenie transpozície pred termínom ktorý určuje smernica EÚ. ",$H9,"NA")</f>
        <v>NA</v>
      </c>
      <c r="J9" s="523">
        <f>IF(I9="NA",1,I9/12)</f>
        <v>1</v>
      </c>
      <c r="K9" s="470" t="s">
        <v>303</v>
      </c>
      <c r="L9" s="451">
        <v>278</v>
      </c>
      <c r="M9" s="556">
        <f>IF(L9="N",0,L9)</f>
        <v>278</v>
      </c>
      <c r="N9" s="470" t="s">
        <v>213</v>
      </c>
      <c r="O9" s="449"/>
      <c r="P9" s="449"/>
      <c r="Q9" s="429" t="s">
        <v>36</v>
      </c>
      <c r="R9" s="424">
        <f>VLOOKUP(Q9,[1]vstupy!$B$3:$C$15,2,FALSE)</f>
        <v>0</v>
      </c>
      <c r="S9" s="441"/>
      <c r="T9" s="454"/>
      <c r="U9" s="429" t="s">
        <v>36</v>
      </c>
      <c r="V9" s="424">
        <f>VLOOKUP(U9,[1]vstupy!$B$3:$C$15,2,FALSE)</f>
        <v>0</v>
      </c>
      <c r="W9" s="449">
        <v>30</v>
      </c>
      <c r="X9" s="194" t="s">
        <v>157</v>
      </c>
      <c r="Y9" s="208" t="s">
        <v>152</v>
      </c>
      <c r="Z9" s="205">
        <f>VLOOKUP($X9,vstupy!$B$18:$F$31,MATCH($Y9,vstupy!$B$17:$F$17,0),0)</f>
        <v>0</v>
      </c>
      <c r="AA9" s="133" t="s">
        <v>158</v>
      </c>
      <c r="AB9" s="205">
        <f>VLOOKUP($AA9,[1]vstupy!$B$34:$C$36,2,FALSE)</f>
        <v>0</v>
      </c>
      <c r="AC9" s="205">
        <f>Z9+AB9</f>
        <v>0</v>
      </c>
      <c r="AD9" s="500" t="s">
        <v>185</v>
      </c>
      <c r="AE9" s="474">
        <f>VLOOKUP(AD9,vstupy!$B$3:$C$15,2,FALSE)</f>
        <v>0.25</v>
      </c>
      <c r="AF9" s="488">
        <f>IFERROR(IF(M9=0,"N",O9/L9*J9),0)</f>
        <v>0</v>
      </c>
      <c r="AG9" s="419">
        <f>O9*J9</f>
        <v>0</v>
      </c>
      <c r="AH9" s="426">
        <f>P9*R9*J9</f>
        <v>0</v>
      </c>
      <c r="AI9" s="419">
        <f>IFERROR(AH9*M9,0)</f>
        <v>0</v>
      </c>
      <c r="AJ9" s="426">
        <f>IFERROR(IF(M9=0,"N",S9/L9*J9),0)</f>
        <v>0</v>
      </c>
      <c r="AK9" s="419">
        <f>S9*J9</f>
        <v>0</v>
      </c>
      <c r="AL9" s="419">
        <f>T9*V9*J9</f>
        <v>0</v>
      </c>
      <c r="AM9" s="521">
        <f>IFERROR(AL9*M9,0)</f>
        <v>0</v>
      </c>
      <c r="AN9" s="419">
        <f>IF(W9&gt;0,IF(AE9&gt;0,($G$5/160)*(W9/60)*AE9*J9,0),IF(AE9&gt;0,($G$5/160)*((AC9+AC10+AC11)/60)*AE9*J9,0))</f>
        <v>1.5216015625000001</v>
      </c>
      <c r="AO9" s="421">
        <f>IFERROR(AN9*M9,0)</f>
        <v>423.00523437500004</v>
      </c>
      <c r="AP9" s="417">
        <f>IF($N9="In (zvyšuje náklady)",AF9,0)</f>
        <v>0</v>
      </c>
      <c r="AQ9" s="418">
        <f>IF($N9="In (zvyšuje náklady)",AG9,0)</f>
        <v>0</v>
      </c>
      <c r="AR9" s="418">
        <f t="shared" ref="AR9:AY9" si="1">IF($N9="In (zvyšuje náklady)",AH9,0)</f>
        <v>0</v>
      </c>
      <c r="AS9" s="418">
        <f t="shared" si="1"/>
        <v>0</v>
      </c>
      <c r="AT9" s="418">
        <f t="shared" si="1"/>
        <v>0</v>
      </c>
      <c r="AU9" s="418">
        <f t="shared" si="1"/>
        <v>0</v>
      </c>
      <c r="AV9" s="418">
        <f t="shared" si="1"/>
        <v>0</v>
      </c>
      <c r="AW9" s="418">
        <f t="shared" si="1"/>
        <v>0</v>
      </c>
      <c r="AX9" s="418">
        <f t="shared" si="1"/>
        <v>0</v>
      </c>
      <c r="AY9" s="418">
        <f t="shared" si="1"/>
        <v>0</v>
      </c>
      <c r="AZ9" s="418">
        <f>IF($N9="Out (znižuje náklady)",AF9,"0")</f>
        <v>0</v>
      </c>
      <c r="BA9" s="418">
        <f>IF($N9="Out (znižuje náklady)",AG9,"0")</f>
        <v>0</v>
      </c>
      <c r="BB9" s="418">
        <f t="shared" ref="BB9:BI9" si="2">IF($N9="Out (znižuje náklady)",AH9,"0")</f>
        <v>0</v>
      </c>
      <c r="BC9" s="418">
        <f t="shared" si="2"/>
        <v>0</v>
      </c>
      <c r="BD9" s="418">
        <f t="shared" si="2"/>
        <v>0</v>
      </c>
      <c r="BE9" s="418">
        <f t="shared" si="2"/>
        <v>0</v>
      </c>
      <c r="BF9" s="418">
        <f t="shared" si="2"/>
        <v>0</v>
      </c>
      <c r="BG9" s="418">
        <f t="shared" si="2"/>
        <v>0</v>
      </c>
      <c r="BH9" s="418">
        <f t="shared" si="2"/>
        <v>1.5216015625000001</v>
      </c>
      <c r="BI9" s="551">
        <f t="shared" si="2"/>
        <v>423.00523437500004</v>
      </c>
      <c r="BJ9" s="393">
        <f>IF(F9=vstupy!$B$47,0,1)</f>
        <v>1</v>
      </c>
      <c r="BK9" s="417">
        <f>$BJ9*AP9</f>
        <v>0</v>
      </c>
      <c r="BL9" s="418">
        <f>$BJ9*AQ9</f>
        <v>0</v>
      </c>
      <c r="BM9" s="418">
        <f t="shared" ref="BM9:BT9" si="3">$BJ9*AR9</f>
        <v>0</v>
      </c>
      <c r="BN9" s="418">
        <f t="shared" si="3"/>
        <v>0</v>
      </c>
      <c r="BO9" s="418">
        <f t="shared" si="3"/>
        <v>0</v>
      </c>
      <c r="BP9" s="418">
        <f t="shared" si="3"/>
        <v>0</v>
      </c>
      <c r="BQ9" s="418">
        <f t="shared" si="3"/>
        <v>0</v>
      </c>
      <c r="BR9" s="418">
        <f t="shared" si="3"/>
        <v>0</v>
      </c>
      <c r="BS9" s="418">
        <f t="shared" si="3"/>
        <v>0</v>
      </c>
      <c r="BT9" s="550">
        <f t="shared" si="3"/>
        <v>0</v>
      </c>
      <c r="BU9" s="396">
        <f>$BJ9*AZ9</f>
        <v>0</v>
      </c>
      <c r="BV9" s="394">
        <f t="shared" ref="BV9:CD9" si="4">$BJ9*BA9</f>
        <v>0</v>
      </c>
      <c r="BW9" s="394">
        <f t="shared" si="4"/>
        <v>0</v>
      </c>
      <c r="BX9" s="394">
        <f t="shared" si="4"/>
        <v>0</v>
      </c>
      <c r="BY9" s="394">
        <f t="shared" si="4"/>
        <v>0</v>
      </c>
      <c r="BZ9" s="394">
        <f t="shared" si="4"/>
        <v>0</v>
      </c>
      <c r="CA9" s="394">
        <f t="shared" si="4"/>
        <v>0</v>
      </c>
      <c r="CB9" s="394">
        <f t="shared" si="4"/>
        <v>0</v>
      </c>
      <c r="CC9" s="394">
        <f t="shared" si="4"/>
        <v>1.5216015625000001</v>
      </c>
      <c r="CD9" s="395">
        <f t="shared" si="4"/>
        <v>423.00523437500004</v>
      </c>
      <c r="CE9" s="433">
        <f>IF(N9="Nemení sa",1,0)</f>
        <v>0</v>
      </c>
      <c r="CF9" s="396">
        <f>AG9*$CE9</f>
        <v>0</v>
      </c>
      <c r="CG9" s="394">
        <f>AI9*$CE9</f>
        <v>0</v>
      </c>
      <c r="CH9" s="394">
        <f>AK9*$CE9</f>
        <v>0</v>
      </c>
      <c r="CI9" s="394">
        <f>AM9*$CE9</f>
        <v>0</v>
      </c>
      <c r="CJ9" s="395">
        <f>AO9*$CE9</f>
        <v>0</v>
      </c>
      <c r="CK9" s="434">
        <f>SUM(CF9:CJ11)</f>
        <v>0</v>
      </c>
      <c r="CL9" s="435">
        <f>IF(F9=vstupy!B$42,"1",0)</f>
        <v>0</v>
      </c>
      <c r="CM9" s="396">
        <f t="shared" ref="CM9:CV9" si="5">IF($CL9="1",AP9,0)</f>
        <v>0</v>
      </c>
      <c r="CN9" s="394">
        <f t="shared" si="5"/>
        <v>0</v>
      </c>
      <c r="CO9" s="394">
        <f t="shared" si="5"/>
        <v>0</v>
      </c>
      <c r="CP9" s="394">
        <f t="shared" si="5"/>
        <v>0</v>
      </c>
      <c r="CQ9" s="394">
        <f t="shared" si="5"/>
        <v>0</v>
      </c>
      <c r="CR9" s="394">
        <f t="shared" si="5"/>
        <v>0</v>
      </c>
      <c r="CS9" s="394">
        <f t="shared" si="5"/>
        <v>0</v>
      </c>
      <c r="CT9" s="394">
        <f t="shared" si="5"/>
        <v>0</v>
      </c>
      <c r="CU9" s="394">
        <f t="shared" si="5"/>
        <v>0</v>
      </c>
      <c r="CV9" s="395">
        <f t="shared" si="5"/>
        <v>0</v>
      </c>
      <c r="CW9" s="393">
        <f>CP9+CT9+CV9</f>
        <v>0</v>
      </c>
      <c r="CX9" s="393">
        <f>CN9+CR9</f>
        <v>0</v>
      </c>
      <c r="CY9" s="396">
        <f t="shared" ref="CY9:DH9" si="6">IF($CL9="1",AZ9,0)</f>
        <v>0</v>
      </c>
      <c r="CZ9" s="394">
        <f t="shared" si="6"/>
        <v>0</v>
      </c>
      <c r="DA9" s="394">
        <f t="shared" si="6"/>
        <v>0</v>
      </c>
      <c r="DB9" s="394">
        <f t="shared" si="6"/>
        <v>0</v>
      </c>
      <c r="DC9" s="394">
        <f t="shared" si="6"/>
        <v>0</v>
      </c>
      <c r="DD9" s="394">
        <f t="shared" si="6"/>
        <v>0</v>
      </c>
      <c r="DE9" s="394">
        <f t="shared" si="6"/>
        <v>0</v>
      </c>
      <c r="DF9" s="394">
        <f t="shared" si="6"/>
        <v>0</v>
      </c>
      <c r="DG9" s="394">
        <f t="shared" si="6"/>
        <v>0</v>
      </c>
      <c r="DH9" s="395">
        <f t="shared" si="6"/>
        <v>0</v>
      </c>
      <c r="DI9" s="390">
        <f>DB9+DF9+DH9</f>
        <v>0</v>
      </c>
      <c r="DJ9" s="390">
        <f>CZ9+DD9</f>
        <v>0</v>
      </c>
      <c r="DK9" s="431">
        <f>IF(CE9=0,1,0)</f>
        <v>1</v>
      </c>
      <c r="DL9" s="431">
        <f>IFERROR(IF($AF9="N",AH9+AJ9+AL9+AN9,AF9+AH9+AJ9+AL9+AN9),0)*$DK9</f>
        <v>1.5216015625000001</v>
      </c>
      <c r="DM9" s="431">
        <f>(AG9+AI9+AK9+AM9+AO9)*$DK9</f>
        <v>423.00523437500004</v>
      </c>
      <c r="DN9" s="431">
        <f>AS9+AW9+AY9-CW9</f>
        <v>0</v>
      </c>
      <c r="DO9" s="431">
        <f>BC9+BG9+BI9-DI9</f>
        <v>423.00523437500004</v>
      </c>
      <c r="DP9" s="431">
        <f>DN9+DO9</f>
        <v>423.00523437500004</v>
      </c>
      <c r="DQ9" s="430" t="str">
        <f>IF(OR(F9=vstupy!B$40,F9=vstupy!B$41,F9=vstupy!B$42,),"0","1")</f>
        <v>0</v>
      </c>
      <c r="DR9" s="396">
        <f>IF($DQ9="1",AQ9,"0")+CF9</f>
        <v>0</v>
      </c>
      <c r="DS9" s="394">
        <f>IF($DQ9="1",AS9,"0")+CG9</f>
        <v>0</v>
      </c>
      <c r="DT9" s="394">
        <f>IF($DQ9="1",AU9,"0")+CH9</f>
        <v>0</v>
      </c>
      <c r="DU9" s="394">
        <f>IF($DQ9="1",AW9,"0")+CI9</f>
        <v>0</v>
      </c>
      <c r="DV9" s="395">
        <f>IF($DQ9="1",AY9,"0")+CJ9</f>
        <v>0</v>
      </c>
      <c r="DW9" s="461">
        <f>SUM(DR9:DV11)</f>
        <v>0</v>
      </c>
      <c r="DX9" s="396" t="str">
        <f>IF($DQ9="1",BA9,"0")</f>
        <v>0</v>
      </c>
      <c r="DY9" s="394" t="str">
        <f>IF($DQ9="1",BC9,"0")</f>
        <v>0</v>
      </c>
      <c r="DZ9" s="394" t="str">
        <f>IF($DQ9="1",BE9,"0")</f>
        <v>0</v>
      </c>
      <c r="EA9" s="394" t="str">
        <f>IF($DQ9="1",BG9,"0")</f>
        <v>0</v>
      </c>
      <c r="EB9" s="395" t="str">
        <f>IF($DQ9="1",BI9,"0")</f>
        <v>0</v>
      </c>
      <c r="EC9" s="461">
        <f>SUM(DX9:EB11)</f>
        <v>0</v>
      </c>
      <c r="ED9" s="462">
        <f>EC9+DW9</f>
        <v>0</v>
      </c>
    </row>
    <row r="10" spans="1:134" s="17" customFormat="1" ht="12.6" customHeight="1" x14ac:dyDescent="0.2">
      <c r="B10" s="499"/>
      <c r="C10" s="466"/>
      <c r="D10" s="451"/>
      <c r="E10" s="451"/>
      <c r="F10" s="471"/>
      <c r="G10" s="489"/>
      <c r="H10" s="510"/>
      <c r="I10" s="510"/>
      <c r="J10" s="524"/>
      <c r="K10" s="471"/>
      <c r="L10" s="451"/>
      <c r="M10" s="556"/>
      <c r="N10" s="471"/>
      <c r="O10" s="449"/>
      <c r="P10" s="449"/>
      <c r="Q10" s="429"/>
      <c r="R10" s="424"/>
      <c r="S10" s="442"/>
      <c r="T10" s="454"/>
      <c r="U10" s="429"/>
      <c r="V10" s="424"/>
      <c r="W10" s="449"/>
      <c r="X10" s="194" t="s">
        <v>157</v>
      </c>
      <c r="Y10" s="208" t="s">
        <v>152</v>
      </c>
      <c r="Z10" s="205">
        <f>VLOOKUP($X10,vstupy!$B$18:$F$31,MATCH($Y10,vstupy!$B$17:$F$17,0),0)</f>
        <v>0</v>
      </c>
      <c r="AA10" s="133" t="s">
        <v>158</v>
      </c>
      <c r="AB10" s="205">
        <f>VLOOKUP($AA10,[1]vstupy!$B$34:$C$36,2,FALSE)</f>
        <v>0</v>
      </c>
      <c r="AC10" s="205">
        <f t="shared" ref="AC10:AC23" si="7">Z10+AB10</f>
        <v>0</v>
      </c>
      <c r="AD10" s="501"/>
      <c r="AE10" s="474"/>
      <c r="AF10" s="488"/>
      <c r="AG10" s="420"/>
      <c r="AH10" s="420"/>
      <c r="AI10" s="420"/>
      <c r="AJ10" s="420"/>
      <c r="AK10" s="420"/>
      <c r="AL10" s="420"/>
      <c r="AM10" s="427"/>
      <c r="AN10" s="420"/>
      <c r="AO10" s="422"/>
      <c r="AP10" s="396"/>
      <c r="AQ10" s="394"/>
      <c r="AR10" s="394"/>
      <c r="AS10" s="394"/>
      <c r="AT10" s="394"/>
      <c r="AU10" s="394"/>
      <c r="AV10" s="394"/>
      <c r="AW10" s="394"/>
      <c r="AX10" s="394"/>
      <c r="AY10" s="394"/>
      <c r="AZ10" s="394"/>
      <c r="BA10" s="394"/>
      <c r="BB10" s="394"/>
      <c r="BC10" s="394"/>
      <c r="BD10" s="394"/>
      <c r="BE10" s="394"/>
      <c r="BF10" s="394"/>
      <c r="BG10" s="394"/>
      <c r="BH10" s="394"/>
      <c r="BI10" s="534"/>
      <c r="BJ10" s="393"/>
      <c r="BK10" s="396"/>
      <c r="BL10" s="394"/>
      <c r="BM10" s="394"/>
      <c r="BN10" s="394"/>
      <c r="BO10" s="394"/>
      <c r="BP10" s="394"/>
      <c r="BQ10" s="394"/>
      <c r="BR10" s="394"/>
      <c r="BS10" s="394"/>
      <c r="BT10" s="395"/>
      <c r="BU10" s="396"/>
      <c r="BV10" s="394"/>
      <c r="BW10" s="394"/>
      <c r="BX10" s="394"/>
      <c r="BY10" s="394"/>
      <c r="BZ10" s="394"/>
      <c r="CA10" s="394"/>
      <c r="CB10" s="394"/>
      <c r="CC10" s="394"/>
      <c r="CD10" s="395"/>
      <c r="CE10" s="433"/>
      <c r="CF10" s="396"/>
      <c r="CG10" s="394"/>
      <c r="CH10" s="394"/>
      <c r="CI10" s="394"/>
      <c r="CJ10" s="395"/>
      <c r="CK10" s="434"/>
      <c r="CL10" s="436"/>
      <c r="CM10" s="396"/>
      <c r="CN10" s="394"/>
      <c r="CO10" s="394"/>
      <c r="CP10" s="394"/>
      <c r="CQ10" s="394"/>
      <c r="CR10" s="394"/>
      <c r="CS10" s="394"/>
      <c r="CT10" s="394"/>
      <c r="CU10" s="394"/>
      <c r="CV10" s="395"/>
      <c r="CW10" s="393"/>
      <c r="CX10" s="393"/>
      <c r="CY10" s="396"/>
      <c r="CZ10" s="394"/>
      <c r="DA10" s="394"/>
      <c r="DB10" s="394"/>
      <c r="DC10" s="394"/>
      <c r="DD10" s="394"/>
      <c r="DE10" s="394"/>
      <c r="DF10" s="394"/>
      <c r="DG10" s="394"/>
      <c r="DH10" s="395"/>
      <c r="DI10" s="390"/>
      <c r="DJ10" s="390"/>
      <c r="DK10" s="431"/>
      <c r="DL10" s="431"/>
      <c r="DM10" s="431"/>
      <c r="DN10" s="431"/>
      <c r="DO10" s="431"/>
      <c r="DP10" s="431"/>
      <c r="DQ10" s="430"/>
      <c r="DR10" s="396"/>
      <c r="DS10" s="394"/>
      <c r="DT10" s="394"/>
      <c r="DU10" s="394"/>
      <c r="DV10" s="395"/>
      <c r="DW10" s="461"/>
      <c r="DX10" s="396"/>
      <c r="DY10" s="394"/>
      <c r="DZ10" s="394"/>
      <c r="EA10" s="394"/>
      <c r="EB10" s="395"/>
      <c r="EC10" s="461"/>
      <c r="ED10" s="462"/>
    </row>
    <row r="11" spans="1:134" s="17" customFormat="1" ht="12.6" customHeight="1" x14ac:dyDescent="0.2">
      <c r="B11" s="499"/>
      <c r="C11" s="466"/>
      <c r="D11" s="451"/>
      <c r="E11" s="451"/>
      <c r="F11" s="472"/>
      <c r="G11" s="489"/>
      <c r="H11" s="511"/>
      <c r="I11" s="511"/>
      <c r="J11" s="525"/>
      <c r="K11" s="472"/>
      <c r="L11" s="451"/>
      <c r="M11" s="556"/>
      <c r="N11" s="472"/>
      <c r="O11" s="449"/>
      <c r="P11" s="449"/>
      <c r="Q11" s="429"/>
      <c r="R11" s="424"/>
      <c r="S11" s="443"/>
      <c r="T11" s="454"/>
      <c r="U11" s="429"/>
      <c r="V11" s="424"/>
      <c r="W11" s="449"/>
      <c r="X11" s="194" t="s">
        <v>157</v>
      </c>
      <c r="Y11" s="208" t="s">
        <v>152</v>
      </c>
      <c r="Z11" s="205">
        <f>VLOOKUP($X11,vstupy!$B$18:$F$31,MATCH($Y11,vstupy!$B$17:$F$17,0),0)</f>
        <v>0</v>
      </c>
      <c r="AA11" s="133" t="s">
        <v>158</v>
      </c>
      <c r="AB11" s="205">
        <f>VLOOKUP($AA11,[1]vstupy!$B$34:$C$36,2,FALSE)</f>
        <v>0</v>
      </c>
      <c r="AC11" s="205">
        <f t="shared" si="7"/>
        <v>0</v>
      </c>
      <c r="AD11" s="502"/>
      <c r="AE11" s="475"/>
      <c r="AF11" s="488"/>
      <c r="AG11" s="420"/>
      <c r="AH11" s="420"/>
      <c r="AI11" s="420"/>
      <c r="AJ11" s="420"/>
      <c r="AK11" s="420"/>
      <c r="AL11" s="420"/>
      <c r="AM11" s="419"/>
      <c r="AN11" s="420"/>
      <c r="AO11" s="422"/>
      <c r="AP11" s="396"/>
      <c r="AQ11" s="394"/>
      <c r="AR11" s="394"/>
      <c r="AS11" s="394"/>
      <c r="AT11" s="394"/>
      <c r="AU11" s="394"/>
      <c r="AV11" s="394"/>
      <c r="AW11" s="394"/>
      <c r="AX11" s="394"/>
      <c r="AY11" s="394"/>
      <c r="AZ11" s="394"/>
      <c r="BA11" s="394"/>
      <c r="BB11" s="394"/>
      <c r="BC11" s="394"/>
      <c r="BD11" s="394"/>
      <c r="BE11" s="394"/>
      <c r="BF11" s="394"/>
      <c r="BG11" s="394"/>
      <c r="BH11" s="394"/>
      <c r="BI11" s="534"/>
      <c r="BJ11" s="393"/>
      <c r="BK11" s="396"/>
      <c r="BL11" s="394"/>
      <c r="BM11" s="394"/>
      <c r="BN11" s="394"/>
      <c r="BO11" s="394"/>
      <c r="BP11" s="394"/>
      <c r="BQ11" s="394"/>
      <c r="BR11" s="394"/>
      <c r="BS11" s="394"/>
      <c r="BT11" s="395"/>
      <c r="BU11" s="396"/>
      <c r="BV11" s="394"/>
      <c r="BW11" s="394"/>
      <c r="BX11" s="394"/>
      <c r="BY11" s="394"/>
      <c r="BZ11" s="394"/>
      <c r="CA11" s="394"/>
      <c r="CB11" s="394"/>
      <c r="CC11" s="394"/>
      <c r="CD11" s="395"/>
      <c r="CE11" s="433"/>
      <c r="CF11" s="396"/>
      <c r="CG11" s="394"/>
      <c r="CH11" s="394"/>
      <c r="CI11" s="394"/>
      <c r="CJ11" s="395"/>
      <c r="CK11" s="434"/>
      <c r="CL11" s="437"/>
      <c r="CM11" s="396"/>
      <c r="CN11" s="394"/>
      <c r="CO11" s="394"/>
      <c r="CP11" s="394"/>
      <c r="CQ11" s="394"/>
      <c r="CR11" s="394"/>
      <c r="CS11" s="394"/>
      <c r="CT11" s="394"/>
      <c r="CU11" s="394"/>
      <c r="CV11" s="395"/>
      <c r="CW11" s="393"/>
      <c r="CX11" s="393"/>
      <c r="CY11" s="396"/>
      <c r="CZ11" s="394"/>
      <c r="DA11" s="394"/>
      <c r="DB11" s="394"/>
      <c r="DC11" s="394"/>
      <c r="DD11" s="394"/>
      <c r="DE11" s="394"/>
      <c r="DF11" s="394"/>
      <c r="DG11" s="394"/>
      <c r="DH11" s="395"/>
      <c r="DI11" s="390"/>
      <c r="DJ11" s="390"/>
      <c r="DK11" s="431"/>
      <c r="DL11" s="431"/>
      <c r="DM11" s="431"/>
      <c r="DN11" s="431"/>
      <c r="DO11" s="431"/>
      <c r="DP11" s="431"/>
      <c r="DQ11" s="430"/>
      <c r="DR11" s="396"/>
      <c r="DS11" s="394"/>
      <c r="DT11" s="394"/>
      <c r="DU11" s="394"/>
      <c r="DV11" s="395"/>
      <c r="DW11" s="461"/>
      <c r="DX11" s="396"/>
      <c r="DY11" s="394"/>
      <c r="DZ11" s="394"/>
      <c r="EA11" s="394"/>
      <c r="EB11" s="395"/>
      <c r="EC11" s="461"/>
      <c r="ED11" s="462"/>
    </row>
    <row r="12" spans="1:134" s="19" customFormat="1" ht="12.6" customHeight="1" x14ac:dyDescent="0.2">
      <c r="B12" s="477">
        <v>2</v>
      </c>
      <c r="C12" s="513" t="s">
        <v>304</v>
      </c>
      <c r="D12" s="451" t="s">
        <v>301</v>
      </c>
      <c r="E12" s="477" t="s">
        <v>305</v>
      </c>
      <c r="F12" s="485" t="s">
        <v>208</v>
      </c>
      <c r="G12" s="489">
        <v>45931</v>
      </c>
      <c r="H12" s="496" t="str">
        <f t="shared" si="0"/>
        <v/>
      </c>
      <c r="I12" s="496" t="str">
        <f>IF($F12="3e)  Skoršia transpozícia  - zavedenie transpozície pred termínom ktorý určuje smernica EÚ. ",$H12,"NA")</f>
        <v>NA</v>
      </c>
      <c r="J12" s="526">
        <f>IF(I12="NA",1,I12/12)</f>
        <v>1</v>
      </c>
      <c r="K12" s="477" t="s">
        <v>309</v>
      </c>
      <c r="L12" s="451">
        <v>278</v>
      </c>
      <c r="M12" s="538">
        <f>IF(L12="N",0,L12)</f>
        <v>278</v>
      </c>
      <c r="N12" s="485" t="s">
        <v>213</v>
      </c>
      <c r="O12" s="450"/>
      <c r="P12" s="450"/>
      <c r="Q12" s="428" t="s">
        <v>36</v>
      </c>
      <c r="R12" s="423">
        <f>VLOOKUP(Q12,[1]vstupy!$B$3:$C$15,2,FALSE)</f>
        <v>0</v>
      </c>
      <c r="S12" s="444"/>
      <c r="T12" s="557">
        <v>4.92</v>
      </c>
      <c r="U12" s="428" t="s">
        <v>185</v>
      </c>
      <c r="V12" s="423">
        <f>VLOOKUP(U12,[1]vstupy!$B$3:$C$15,2,FALSE)</f>
        <v>0.25</v>
      </c>
      <c r="W12" s="450">
        <v>45</v>
      </c>
      <c r="X12" s="330" t="s">
        <v>157</v>
      </c>
      <c r="Y12" s="331" t="s">
        <v>152</v>
      </c>
      <c r="Z12" s="332">
        <f>VLOOKUP($X12,vstupy!$B$18:$F$31,MATCH($Y12,vstupy!$B$17:$F$17,0),0)</f>
        <v>0</v>
      </c>
      <c r="AA12" s="333" t="s">
        <v>158</v>
      </c>
      <c r="AB12" s="332">
        <f>VLOOKUP($AA12,[1]vstupy!$B$34:$C$36,2,FALSE)</f>
        <v>0</v>
      </c>
      <c r="AC12" s="332">
        <f>Z12+AB12</f>
        <v>0</v>
      </c>
      <c r="AD12" s="480" t="s">
        <v>185</v>
      </c>
      <c r="AE12" s="473">
        <f>VLOOKUP(AD12,vstupy!$B$3:$C$15,2,FALSE)</f>
        <v>0.25</v>
      </c>
      <c r="AF12" s="476">
        <f>IFERROR(IF(M12=0,"N",O12/L12*J12),0)</f>
        <v>0</v>
      </c>
      <c r="AG12" s="419">
        <f>O12*J12</f>
        <v>0</v>
      </c>
      <c r="AH12" s="426">
        <f t="shared" ref="AH12" si="8">P12*R12*J12</f>
        <v>0</v>
      </c>
      <c r="AI12" s="419">
        <f t="shared" ref="AI12" si="9">IFERROR(AH12*M12,0)</f>
        <v>0</v>
      </c>
      <c r="AJ12" s="426">
        <f>IFERROR(IF(M12=0,"N",S12/L12*J12),0)</f>
        <v>0</v>
      </c>
      <c r="AK12" s="419">
        <f t="shared" ref="AK12" si="10">S12*J12</f>
        <v>0</v>
      </c>
      <c r="AL12" s="419">
        <f>T12*V12*J12</f>
        <v>1.23</v>
      </c>
      <c r="AM12" s="425">
        <f>IFERROR(AL12*M12,0)</f>
        <v>341.94</v>
      </c>
      <c r="AN12" s="419">
        <f>IF(W12&gt;0,IF(AE12&gt;0,($G$5/160)*(W12/60)*AE12*J12,0),IF(AE12&gt;0,($G$5/160)*((AC12+AC13+AC14)/60)*AE12*J12,0))</f>
        <v>2.2824023437500003</v>
      </c>
      <c r="AO12" s="421">
        <f>IFERROR(AN12*M12,0)</f>
        <v>634.50785156250004</v>
      </c>
      <c r="AP12" s="396">
        <f t="shared" ref="AP12" si="11">IF($N12="In (zvyšuje náklady)",AF12,0)</f>
        <v>0</v>
      </c>
      <c r="AQ12" s="394">
        <f t="shared" ref="AQ12" si="12">IF($N12="In (zvyšuje náklady)",AG12,0)</f>
        <v>0</v>
      </c>
      <c r="AR12" s="394">
        <f t="shared" ref="AR12" si="13">IF($N12="In (zvyšuje náklady)",AH12,0)</f>
        <v>0</v>
      </c>
      <c r="AS12" s="394">
        <f t="shared" ref="AS12" si="14">IF($N12="In (zvyšuje náklady)",AI12,0)</f>
        <v>0</v>
      </c>
      <c r="AT12" s="394">
        <f t="shared" ref="AT12" si="15">IF($N12="In (zvyšuje náklady)",AJ12,0)</f>
        <v>0</v>
      </c>
      <c r="AU12" s="394">
        <f t="shared" ref="AU12" si="16">IF($N12="In (zvyšuje náklady)",AK12,0)</f>
        <v>0</v>
      </c>
      <c r="AV12" s="394">
        <f t="shared" ref="AV12" si="17">IF($N12="In (zvyšuje náklady)",AL12,0)</f>
        <v>0</v>
      </c>
      <c r="AW12" s="394">
        <f>IF($N12="In (zvyšuje náklady)",AM12,0)</f>
        <v>0</v>
      </c>
      <c r="AX12" s="394">
        <f t="shared" ref="AX12" si="18">IF($N12="In (zvyšuje náklady)",AN12,0)</f>
        <v>0</v>
      </c>
      <c r="AY12" s="394">
        <f t="shared" ref="AY12" si="19">IF($N12="In (zvyšuje náklady)",AO12,0)</f>
        <v>0</v>
      </c>
      <c r="AZ12" s="394">
        <f t="shared" ref="AZ12" si="20">IF($N12="Out (znižuje náklady)",AF12,"0")</f>
        <v>0</v>
      </c>
      <c r="BA12" s="394">
        <f t="shared" ref="BA12" si="21">IF($N12="Out (znižuje náklady)",AG12,"0")</f>
        <v>0</v>
      </c>
      <c r="BB12" s="394">
        <f t="shared" ref="BB12" si="22">IF($N12="Out (znižuje náklady)",AH12,"0")</f>
        <v>0</v>
      </c>
      <c r="BC12" s="394">
        <f t="shared" ref="BC12" si="23">IF($N12="Out (znižuje náklady)",AI12,"0")</f>
        <v>0</v>
      </c>
      <c r="BD12" s="394">
        <f t="shared" ref="BD12" si="24">IF($N12="Out (znižuje náklady)",AJ12,"0")</f>
        <v>0</v>
      </c>
      <c r="BE12" s="394">
        <f t="shared" ref="BE12" si="25">IF($N12="Out (znižuje náklady)",AK12,"0")</f>
        <v>0</v>
      </c>
      <c r="BF12" s="394">
        <f>IF($N12="Out (znižuje náklady)",AL12,"0")</f>
        <v>1.23</v>
      </c>
      <c r="BG12" s="394">
        <f>IF($N12="Out (znižuje náklady)",AM12,"0")</f>
        <v>341.94</v>
      </c>
      <c r="BH12" s="394">
        <f t="shared" ref="BH12" si="26">IF($N12="Out (znižuje náklady)",AN12,"0")</f>
        <v>2.2824023437500003</v>
      </c>
      <c r="BI12" s="534">
        <f t="shared" ref="BI12" si="27">IF($N12="Out (znižuje náklady)",AO12,"0")</f>
        <v>634.50785156250004</v>
      </c>
      <c r="BJ12" s="393">
        <f>IF(F12=vstupy!$B$47,0,1)</f>
        <v>1</v>
      </c>
      <c r="BK12" s="396">
        <f>$BJ12*AP12</f>
        <v>0</v>
      </c>
      <c r="BL12" s="394">
        <f t="shared" ref="BL12" si="28">$BJ12*AQ12</f>
        <v>0</v>
      </c>
      <c r="BM12" s="394">
        <f t="shared" ref="BM12" si="29">$BJ12*AR12</f>
        <v>0</v>
      </c>
      <c r="BN12" s="394">
        <f t="shared" ref="BN12" si="30">$BJ12*AS12</f>
        <v>0</v>
      </c>
      <c r="BO12" s="394">
        <f t="shared" ref="BO12" si="31">$BJ12*AT12</f>
        <v>0</v>
      </c>
      <c r="BP12" s="394">
        <f t="shared" ref="BP12" si="32">$BJ12*AU12</f>
        <v>0</v>
      </c>
      <c r="BQ12" s="394">
        <f t="shared" ref="BQ12" si="33">$BJ12*AV12</f>
        <v>0</v>
      </c>
      <c r="BR12" s="394">
        <f t="shared" ref="BR12" si="34">$BJ12*AW12</f>
        <v>0</v>
      </c>
      <c r="BS12" s="394">
        <f t="shared" ref="BS12" si="35">$BJ12*AX12</f>
        <v>0</v>
      </c>
      <c r="BT12" s="395">
        <f t="shared" ref="BT12" si="36">$BJ12*AY12</f>
        <v>0</v>
      </c>
      <c r="BU12" s="396">
        <f t="shared" ref="BU12" si="37">$BJ12*AZ12</f>
        <v>0</v>
      </c>
      <c r="BV12" s="394">
        <f t="shared" ref="BV12" si="38">$BJ12*BA12</f>
        <v>0</v>
      </c>
      <c r="BW12" s="394">
        <f t="shared" ref="BW12" si="39">$BJ12*BB12</f>
        <v>0</v>
      </c>
      <c r="BX12" s="394">
        <f t="shared" ref="BX12" si="40">$BJ12*BC12</f>
        <v>0</v>
      </c>
      <c r="BY12" s="394">
        <f t="shared" ref="BY12" si="41">$BJ12*BD12</f>
        <v>0</v>
      </c>
      <c r="BZ12" s="394">
        <f t="shared" ref="BZ12" si="42">$BJ12*BE12</f>
        <v>0</v>
      </c>
      <c r="CA12" s="394">
        <f t="shared" ref="CA12" si="43">$BJ12*BF12</f>
        <v>1.23</v>
      </c>
      <c r="CB12" s="394">
        <f t="shared" ref="CB12" si="44">$BJ12*BG12</f>
        <v>341.94</v>
      </c>
      <c r="CC12" s="394">
        <f t="shared" ref="CC12" si="45">$BJ12*BH12</f>
        <v>2.2824023437500003</v>
      </c>
      <c r="CD12" s="395">
        <f t="shared" ref="CD12" si="46">$BJ12*BI12</f>
        <v>634.50785156250004</v>
      </c>
      <c r="CE12" s="433">
        <f>IF(N12="Nemení sa",1,0)</f>
        <v>0</v>
      </c>
      <c r="CF12" s="396">
        <f>AG12*$CE12</f>
        <v>0</v>
      </c>
      <c r="CG12" s="394">
        <f>AI12*$CE12</f>
        <v>0</v>
      </c>
      <c r="CH12" s="394">
        <f>AK12*$CE12</f>
        <v>0</v>
      </c>
      <c r="CI12" s="394">
        <f>AM12*$CE12</f>
        <v>0</v>
      </c>
      <c r="CJ12" s="395">
        <f>AO12*$CE12</f>
        <v>0</v>
      </c>
      <c r="CK12" s="434">
        <f t="shared" ref="CK12" si="47">SUM(CF12:CJ14)</f>
        <v>0</v>
      </c>
      <c r="CL12" s="435">
        <f>IF(F12=vstupy!B$42,"1",0)</f>
        <v>0</v>
      </c>
      <c r="CM12" s="396">
        <f t="shared" ref="CM12:CV12" si="48">IF($CL12="1",AP12,0)</f>
        <v>0</v>
      </c>
      <c r="CN12" s="394">
        <f t="shared" si="48"/>
        <v>0</v>
      </c>
      <c r="CO12" s="394">
        <f t="shared" si="48"/>
        <v>0</v>
      </c>
      <c r="CP12" s="394">
        <f t="shared" si="48"/>
        <v>0</v>
      </c>
      <c r="CQ12" s="394">
        <f t="shared" si="48"/>
        <v>0</v>
      </c>
      <c r="CR12" s="394">
        <f t="shared" si="48"/>
        <v>0</v>
      </c>
      <c r="CS12" s="394">
        <f t="shared" si="48"/>
        <v>0</v>
      </c>
      <c r="CT12" s="394">
        <f t="shared" si="48"/>
        <v>0</v>
      </c>
      <c r="CU12" s="394">
        <f t="shared" si="48"/>
        <v>0</v>
      </c>
      <c r="CV12" s="395">
        <f t="shared" si="48"/>
        <v>0</v>
      </c>
      <c r="CW12" s="393">
        <f>CP12+CT12+CV12</f>
        <v>0</v>
      </c>
      <c r="CX12" s="393">
        <f t="shared" ref="CX12" si="49">CN12+CR12</f>
        <v>0</v>
      </c>
      <c r="CY12" s="396">
        <f t="shared" ref="CY12:DH12" si="50">IF($CL12="1",AZ12,0)</f>
        <v>0</v>
      </c>
      <c r="CZ12" s="394">
        <f t="shared" si="50"/>
        <v>0</v>
      </c>
      <c r="DA12" s="394">
        <f t="shared" si="50"/>
        <v>0</v>
      </c>
      <c r="DB12" s="394">
        <f t="shared" si="50"/>
        <v>0</v>
      </c>
      <c r="DC12" s="394">
        <f t="shared" si="50"/>
        <v>0</v>
      </c>
      <c r="DD12" s="394">
        <f t="shared" si="50"/>
        <v>0</v>
      </c>
      <c r="DE12" s="394">
        <f t="shared" si="50"/>
        <v>0</v>
      </c>
      <c r="DF12" s="394">
        <f t="shared" si="50"/>
        <v>0</v>
      </c>
      <c r="DG12" s="394">
        <f t="shared" si="50"/>
        <v>0</v>
      </c>
      <c r="DH12" s="395">
        <f t="shared" si="50"/>
        <v>0</v>
      </c>
      <c r="DI12" s="390">
        <f>DB12+DF12+DH12</f>
        <v>0</v>
      </c>
      <c r="DJ12" s="390">
        <f t="shared" ref="DJ12" si="51">CZ12+DD12</f>
        <v>0</v>
      </c>
      <c r="DK12" s="431">
        <f>IF(CE12=0,1,0)</f>
        <v>1</v>
      </c>
      <c r="DL12" s="431">
        <f>IFERROR(IF($AF12="N",AH12+AJ12+AL12+AN12,AF12+AH12+AJ12+AL12+AN12),0)*$DK12</f>
        <v>3.5124023437500003</v>
      </c>
      <c r="DM12" s="431">
        <f>(AG12+AI12+AK12+AM12+AO12)*$DK12</f>
        <v>976.44785156250009</v>
      </c>
      <c r="DN12" s="431">
        <f>AS12+AW12+AY12-CW12</f>
        <v>0</v>
      </c>
      <c r="DO12" s="431">
        <f>BC12+BG12+BI12-DI12</f>
        <v>976.44785156250009</v>
      </c>
      <c r="DP12" s="431">
        <f>DN12+DO12</f>
        <v>976.44785156250009</v>
      </c>
      <c r="DQ12" s="430" t="str">
        <f>IF(OR(F12=vstupy!B$40,F12=vstupy!B$41,F12=vstupy!B$42,),"0","1")</f>
        <v>0</v>
      </c>
      <c r="DR12" s="396">
        <f>IF($DQ12="1",AQ12,"0")+CF12</f>
        <v>0</v>
      </c>
      <c r="DS12" s="394">
        <f>IF($DQ12="1",AS12,"0")+CG12</f>
        <v>0</v>
      </c>
      <c r="DT12" s="394">
        <f>IF($DQ12="1",AU12,"0")+CH12</f>
        <v>0</v>
      </c>
      <c r="DU12" s="394">
        <f>IF($DQ12="1",AW12,"0")+CI12</f>
        <v>0</v>
      </c>
      <c r="DV12" s="395">
        <f>IF($DQ12="1",AY12,"0")+CJ12</f>
        <v>0</v>
      </c>
      <c r="DW12" s="461">
        <f t="shared" ref="DW12" si="52">SUM(DR12:DV14)</f>
        <v>0</v>
      </c>
      <c r="DX12" s="396" t="str">
        <f t="shared" ref="DX12" si="53">IF($DQ12="1",BA12,"0")</f>
        <v>0</v>
      </c>
      <c r="DY12" s="394" t="str">
        <f t="shared" ref="DY12" si="54">IF($DQ12="1",BC12,"0")</f>
        <v>0</v>
      </c>
      <c r="DZ12" s="394" t="str">
        <f t="shared" ref="DZ12" si="55">IF($DQ12="1",BE12,"0")</f>
        <v>0</v>
      </c>
      <c r="EA12" s="394" t="str">
        <f>IF($DQ12="1",BG12,"0")</f>
        <v>0</v>
      </c>
      <c r="EB12" s="395" t="str">
        <f>IF($DQ12="1",BI12,"0")</f>
        <v>0</v>
      </c>
      <c r="EC12" s="461">
        <f t="shared" ref="EC12" si="56">SUM(DX12:EB14)</f>
        <v>0</v>
      </c>
      <c r="ED12" s="462">
        <f>EC12+DW12</f>
        <v>0</v>
      </c>
    </row>
    <row r="13" spans="1:134" s="19" customFormat="1" ht="12.6" customHeight="1" x14ac:dyDescent="0.2">
      <c r="B13" s="477"/>
      <c r="C13" s="514"/>
      <c r="D13" s="451"/>
      <c r="E13" s="477"/>
      <c r="F13" s="486"/>
      <c r="G13" s="489"/>
      <c r="H13" s="497"/>
      <c r="I13" s="497"/>
      <c r="J13" s="527"/>
      <c r="K13" s="477"/>
      <c r="L13" s="451"/>
      <c r="M13" s="538"/>
      <c r="N13" s="486"/>
      <c r="O13" s="450"/>
      <c r="P13" s="450"/>
      <c r="Q13" s="428"/>
      <c r="R13" s="423"/>
      <c r="S13" s="445"/>
      <c r="T13" s="558"/>
      <c r="U13" s="428"/>
      <c r="V13" s="423"/>
      <c r="W13" s="450"/>
      <c r="X13" s="330" t="s">
        <v>157</v>
      </c>
      <c r="Y13" s="331" t="s">
        <v>152</v>
      </c>
      <c r="Z13" s="332">
        <f>VLOOKUP($X13,vstupy!$B$18:$F$31,MATCH($Y13,vstupy!$B$17:$F$17,0),0)</f>
        <v>0</v>
      </c>
      <c r="AA13" s="333" t="s">
        <v>158</v>
      </c>
      <c r="AB13" s="332">
        <f>VLOOKUP($AA13,[1]vstupy!$B$34:$C$36,2,FALSE)</f>
        <v>0</v>
      </c>
      <c r="AC13" s="332">
        <f t="shared" ref="AC13:AC14" si="57">Z13+AB13</f>
        <v>0</v>
      </c>
      <c r="AD13" s="481"/>
      <c r="AE13" s="474"/>
      <c r="AF13" s="396"/>
      <c r="AG13" s="420"/>
      <c r="AH13" s="420"/>
      <c r="AI13" s="420"/>
      <c r="AJ13" s="420"/>
      <c r="AK13" s="420"/>
      <c r="AL13" s="420"/>
      <c r="AM13" s="427"/>
      <c r="AN13" s="420"/>
      <c r="AO13" s="422"/>
      <c r="AP13" s="396"/>
      <c r="AQ13" s="394"/>
      <c r="AR13" s="394"/>
      <c r="AS13" s="394"/>
      <c r="AT13" s="394"/>
      <c r="AU13" s="394"/>
      <c r="AV13" s="394"/>
      <c r="AW13" s="394"/>
      <c r="AX13" s="394"/>
      <c r="AY13" s="394"/>
      <c r="AZ13" s="394"/>
      <c r="BA13" s="394"/>
      <c r="BB13" s="394"/>
      <c r="BC13" s="394"/>
      <c r="BD13" s="394"/>
      <c r="BE13" s="394"/>
      <c r="BF13" s="394"/>
      <c r="BG13" s="394"/>
      <c r="BH13" s="394"/>
      <c r="BI13" s="534"/>
      <c r="BJ13" s="393"/>
      <c r="BK13" s="396"/>
      <c r="BL13" s="394"/>
      <c r="BM13" s="394"/>
      <c r="BN13" s="394"/>
      <c r="BO13" s="394"/>
      <c r="BP13" s="394"/>
      <c r="BQ13" s="394"/>
      <c r="BR13" s="394"/>
      <c r="BS13" s="394"/>
      <c r="BT13" s="395"/>
      <c r="BU13" s="396"/>
      <c r="BV13" s="394"/>
      <c r="BW13" s="394"/>
      <c r="BX13" s="394"/>
      <c r="BY13" s="394"/>
      <c r="BZ13" s="394"/>
      <c r="CA13" s="394"/>
      <c r="CB13" s="394"/>
      <c r="CC13" s="394"/>
      <c r="CD13" s="395"/>
      <c r="CE13" s="433"/>
      <c r="CF13" s="396"/>
      <c r="CG13" s="394"/>
      <c r="CH13" s="394"/>
      <c r="CI13" s="394"/>
      <c r="CJ13" s="395"/>
      <c r="CK13" s="434"/>
      <c r="CL13" s="436"/>
      <c r="CM13" s="396"/>
      <c r="CN13" s="394"/>
      <c r="CO13" s="394"/>
      <c r="CP13" s="394"/>
      <c r="CQ13" s="394"/>
      <c r="CR13" s="394"/>
      <c r="CS13" s="394"/>
      <c r="CT13" s="394"/>
      <c r="CU13" s="394"/>
      <c r="CV13" s="395"/>
      <c r="CW13" s="393"/>
      <c r="CX13" s="393"/>
      <c r="CY13" s="396"/>
      <c r="CZ13" s="394"/>
      <c r="DA13" s="394"/>
      <c r="DB13" s="394"/>
      <c r="DC13" s="394"/>
      <c r="DD13" s="394"/>
      <c r="DE13" s="394"/>
      <c r="DF13" s="394"/>
      <c r="DG13" s="394"/>
      <c r="DH13" s="395"/>
      <c r="DI13" s="390"/>
      <c r="DJ13" s="390"/>
      <c r="DK13" s="431"/>
      <c r="DL13" s="431"/>
      <c r="DM13" s="431"/>
      <c r="DN13" s="431"/>
      <c r="DO13" s="431"/>
      <c r="DP13" s="431"/>
      <c r="DQ13" s="430"/>
      <c r="DR13" s="396"/>
      <c r="DS13" s="394"/>
      <c r="DT13" s="394"/>
      <c r="DU13" s="394"/>
      <c r="DV13" s="395"/>
      <c r="DW13" s="461"/>
      <c r="DX13" s="396"/>
      <c r="DY13" s="394"/>
      <c r="DZ13" s="394"/>
      <c r="EA13" s="394"/>
      <c r="EB13" s="395"/>
      <c r="EC13" s="461"/>
      <c r="ED13" s="462"/>
    </row>
    <row r="14" spans="1:134" s="19" customFormat="1" ht="12.6" customHeight="1" x14ac:dyDescent="0.2">
      <c r="B14" s="477"/>
      <c r="C14" s="515"/>
      <c r="D14" s="451"/>
      <c r="E14" s="477"/>
      <c r="F14" s="487"/>
      <c r="G14" s="489"/>
      <c r="H14" s="498"/>
      <c r="I14" s="498"/>
      <c r="J14" s="528"/>
      <c r="K14" s="477"/>
      <c r="L14" s="451"/>
      <c r="M14" s="538"/>
      <c r="N14" s="487"/>
      <c r="O14" s="450"/>
      <c r="P14" s="450"/>
      <c r="Q14" s="428"/>
      <c r="R14" s="423"/>
      <c r="S14" s="446"/>
      <c r="T14" s="559"/>
      <c r="U14" s="428"/>
      <c r="V14" s="423"/>
      <c r="W14" s="450"/>
      <c r="X14" s="330" t="s">
        <v>157</v>
      </c>
      <c r="Y14" s="331" t="s">
        <v>152</v>
      </c>
      <c r="Z14" s="332">
        <f>VLOOKUP($X14,vstupy!$B$18:$F$31,MATCH($Y14,vstupy!$B$17:$F$17,0),0)</f>
        <v>0</v>
      </c>
      <c r="AA14" s="333" t="s">
        <v>158</v>
      </c>
      <c r="AB14" s="332">
        <f>VLOOKUP($AA14,[1]vstupy!$B$34:$C$36,2,FALSE)</f>
        <v>0</v>
      </c>
      <c r="AC14" s="332">
        <f t="shared" si="57"/>
        <v>0</v>
      </c>
      <c r="AD14" s="482"/>
      <c r="AE14" s="475"/>
      <c r="AF14" s="396"/>
      <c r="AG14" s="420"/>
      <c r="AH14" s="420"/>
      <c r="AI14" s="420"/>
      <c r="AJ14" s="420"/>
      <c r="AK14" s="420"/>
      <c r="AL14" s="420"/>
      <c r="AM14" s="419"/>
      <c r="AN14" s="420"/>
      <c r="AO14" s="422"/>
      <c r="AP14" s="396"/>
      <c r="AQ14" s="394"/>
      <c r="AR14" s="394"/>
      <c r="AS14" s="394"/>
      <c r="AT14" s="394"/>
      <c r="AU14" s="394"/>
      <c r="AV14" s="394"/>
      <c r="AW14" s="394"/>
      <c r="AX14" s="394"/>
      <c r="AY14" s="394"/>
      <c r="AZ14" s="394"/>
      <c r="BA14" s="394"/>
      <c r="BB14" s="394"/>
      <c r="BC14" s="394"/>
      <c r="BD14" s="394"/>
      <c r="BE14" s="394"/>
      <c r="BF14" s="394"/>
      <c r="BG14" s="394"/>
      <c r="BH14" s="394"/>
      <c r="BI14" s="534"/>
      <c r="BJ14" s="393"/>
      <c r="BK14" s="396"/>
      <c r="BL14" s="394"/>
      <c r="BM14" s="394"/>
      <c r="BN14" s="394"/>
      <c r="BO14" s="394"/>
      <c r="BP14" s="394"/>
      <c r="BQ14" s="394"/>
      <c r="BR14" s="394"/>
      <c r="BS14" s="394"/>
      <c r="BT14" s="395"/>
      <c r="BU14" s="396"/>
      <c r="BV14" s="394"/>
      <c r="BW14" s="394"/>
      <c r="BX14" s="394"/>
      <c r="BY14" s="394"/>
      <c r="BZ14" s="394"/>
      <c r="CA14" s="394"/>
      <c r="CB14" s="394"/>
      <c r="CC14" s="394"/>
      <c r="CD14" s="395"/>
      <c r="CE14" s="433"/>
      <c r="CF14" s="396"/>
      <c r="CG14" s="394"/>
      <c r="CH14" s="394"/>
      <c r="CI14" s="394"/>
      <c r="CJ14" s="395"/>
      <c r="CK14" s="434"/>
      <c r="CL14" s="437"/>
      <c r="CM14" s="396"/>
      <c r="CN14" s="394"/>
      <c r="CO14" s="394"/>
      <c r="CP14" s="394"/>
      <c r="CQ14" s="394"/>
      <c r="CR14" s="394"/>
      <c r="CS14" s="394"/>
      <c r="CT14" s="394"/>
      <c r="CU14" s="394"/>
      <c r="CV14" s="395"/>
      <c r="CW14" s="393"/>
      <c r="CX14" s="393"/>
      <c r="CY14" s="396"/>
      <c r="CZ14" s="394"/>
      <c r="DA14" s="394"/>
      <c r="DB14" s="394"/>
      <c r="DC14" s="394"/>
      <c r="DD14" s="394"/>
      <c r="DE14" s="394"/>
      <c r="DF14" s="394"/>
      <c r="DG14" s="394"/>
      <c r="DH14" s="395"/>
      <c r="DI14" s="390"/>
      <c r="DJ14" s="390"/>
      <c r="DK14" s="431"/>
      <c r="DL14" s="431"/>
      <c r="DM14" s="431"/>
      <c r="DN14" s="431"/>
      <c r="DO14" s="431"/>
      <c r="DP14" s="431"/>
      <c r="DQ14" s="430"/>
      <c r="DR14" s="396"/>
      <c r="DS14" s="394"/>
      <c r="DT14" s="394"/>
      <c r="DU14" s="394"/>
      <c r="DV14" s="395"/>
      <c r="DW14" s="461"/>
      <c r="DX14" s="396"/>
      <c r="DY14" s="394"/>
      <c r="DZ14" s="394"/>
      <c r="EA14" s="394"/>
      <c r="EB14" s="395"/>
      <c r="EC14" s="461"/>
      <c r="ED14" s="462"/>
    </row>
    <row r="15" spans="1:134" s="226" customFormat="1" ht="12" customHeight="1" x14ac:dyDescent="0.2">
      <c r="B15" s="499">
        <v>3</v>
      </c>
      <c r="C15" s="516" t="s">
        <v>307</v>
      </c>
      <c r="D15" s="451" t="s">
        <v>301</v>
      </c>
      <c r="E15" s="477" t="s">
        <v>305</v>
      </c>
      <c r="F15" s="470" t="s">
        <v>208</v>
      </c>
      <c r="G15" s="489">
        <v>45931</v>
      </c>
      <c r="H15" s="509" t="str">
        <f t="shared" ref="H15:H21" si="58">IF($F15="3e)  Skoršia transpozícia  - zavedenie transpozície pred termínom ktorý určuje smernica EÚ. "," ","")</f>
        <v/>
      </c>
      <c r="I15" s="509" t="str">
        <f t="shared" ref="I15" si="59">IF($F15="3e)  Skoršia transpozícia  - zavedenie transpozície pred termínom ktorý určuje smernica EÚ. ",$H15,"NA")</f>
        <v>NA</v>
      </c>
      <c r="J15" s="523">
        <f t="shared" ref="J15" si="60">IF(I15="NA",1,I15/12)</f>
        <v>1</v>
      </c>
      <c r="K15" s="499" t="s">
        <v>309</v>
      </c>
      <c r="L15" s="451">
        <v>278</v>
      </c>
      <c r="M15" s="537">
        <f>IF(L15="N",0,L15)</f>
        <v>278</v>
      </c>
      <c r="N15" s="470" t="s">
        <v>213</v>
      </c>
      <c r="O15" s="449"/>
      <c r="P15" s="449"/>
      <c r="Q15" s="429" t="s">
        <v>36</v>
      </c>
      <c r="R15" s="424">
        <f>VLOOKUP(Q15,[1]vstupy!$B$3:$C$15,2,FALSE)</f>
        <v>0</v>
      </c>
      <c r="S15" s="441"/>
      <c r="T15" s="557">
        <v>4.92</v>
      </c>
      <c r="U15" s="429" t="s">
        <v>185</v>
      </c>
      <c r="V15" s="424">
        <f>VLOOKUP(U15,[1]vstupy!$B$3:$C$15,2,FALSE)</f>
        <v>0.25</v>
      </c>
      <c r="W15" s="449">
        <v>45</v>
      </c>
      <c r="X15" s="194" t="s">
        <v>148</v>
      </c>
      <c r="Y15" s="208" t="s">
        <v>154</v>
      </c>
      <c r="Z15" s="205">
        <f>VLOOKUP($X15,vstupy!$B$18:$F$31,MATCH($Y15,vstupy!$B$17:$F$17,0),0)</f>
        <v>120</v>
      </c>
      <c r="AA15" s="133" t="s">
        <v>162</v>
      </c>
      <c r="AB15" s="205">
        <f>VLOOKUP($AA15,[1]vstupy!$B$34:$C$36,2,FALSE)</f>
        <v>60</v>
      </c>
      <c r="AC15" s="205">
        <f>Z15+AB15</f>
        <v>180</v>
      </c>
      <c r="AD15" s="500" t="s">
        <v>185</v>
      </c>
      <c r="AE15" s="473">
        <f>VLOOKUP(AD15,vstupy!$B$3:$C$15,2,FALSE)</f>
        <v>0.25</v>
      </c>
      <c r="AF15" s="476">
        <f>IFERROR(IF(M15=0,"N",O15/L15*J15),0)</f>
        <v>0</v>
      </c>
      <c r="AG15" s="419">
        <f>O15*J15</f>
        <v>0</v>
      </c>
      <c r="AH15" s="426">
        <f t="shared" ref="AH15" si="61">P15*R15*J15</f>
        <v>0</v>
      </c>
      <c r="AI15" s="419">
        <f t="shared" ref="AI15" si="62">IFERROR(AH15*M15,0)</f>
        <v>0</v>
      </c>
      <c r="AJ15" s="426">
        <f t="shared" ref="AJ15" si="63">IFERROR(IF(M15=0,"N",S15/L15*J15),0)</f>
        <v>0</v>
      </c>
      <c r="AK15" s="419">
        <f t="shared" ref="AK15" si="64">S15*J15</f>
        <v>0</v>
      </c>
      <c r="AL15" s="419">
        <f>T15*V15*J15</f>
        <v>1.23</v>
      </c>
      <c r="AM15" s="425">
        <f>IFERROR(AL15*M15,0)</f>
        <v>341.94</v>
      </c>
      <c r="AN15" s="419">
        <f>IF(W15&gt;0,IF(AE15&gt;0,($G$5/160)*(W15/60)*AE15*J15,0),IF(AE15&gt;0,($G$5/160)*((AC15+AC16+AC17)/60)*AE15*J15,0))</f>
        <v>2.2824023437500003</v>
      </c>
      <c r="AO15" s="421">
        <f>IFERROR(AN15*M15,0)</f>
        <v>634.50785156250004</v>
      </c>
      <c r="AP15" s="396">
        <f t="shared" ref="AP15" si="65">IF($N15="In (zvyšuje náklady)",AF15,0)</f>
        <v>0</v>
      </c>
      <c r="AQ15" s="394">
        <f t="shared" ref="AQ15" si="66">IF($N15="In (zvyšuje náklady)",AG15,0)</f>
        <v>0</v>
      </c>
      <c r="AR15" s="394">
        <f t="shared" ref="AR15" si="67">IF($N15="In (zvyšuje náklady)",AH15,0)</f>
        <v>0</v>
      </c>
      <c r="AS15" s="394">
        <f t="shared" ref="AS15" si="68">IF($N15="In (zvyšuje náklady)",AI15,0)</f>
        <v>0</v>
      </c>
      <c r="AT15" s="394">
        <f t="shared" ref="AT15" si="69">IF($N15="In (zvyšuje náklady)",AJ15,0)</f>
        <v>0</v>
      </c>
      <c r="AU15" s="394">
        <f t="shared" ref="AU15" si="70">IF($N15="In (zvyšuje náklady)",AK15,0)</f>
        <v>0</v>
      </c>
      <c r="AV15" s="394">
        <f t="shared" ref="AV15" si="71">IF($N15="In (zvyšuje náklady)",AL15,0)</f>
        <v>0</v>
      </c>
      <c r="AW15" s="394">
        <f t="shared" ref="AW15" si="72">IF($N15="In (zvyšuje náklady)",AM15,0)</f>
        <v>0</v>
      </c>
      <c r="AX15" s="394">
        <f t="shared" ref="AX15" si="73">IF($N15="In (zvyšuje náklady)",AN15,0)</f>
        <v>0</v>
      </c>
      <c r="AY15" s="394">
        <f t="shared" ref="AY15" si="74">IF($N15="In (zvyšuje náklady)",AO15,0)</f>
        <v>0</v>
      </c>
      <c r="AZ15" s="394">
        <f t="shared" ref="AZ15" si="75">IF($N15="Out (znižuje náklady)",AF15,"0")</f>
        <v>0</v>
      </c>
      <c r="BA15" s="394">
        <f t="shared" ref="BA15" si="76">IF($N15="Out (znižuje náklady)",AG15,"0")</f>
        <v>0</v>
      </c>
      <c r="BB15" s="394">
        <f t="shared" ref="BB15" si="77">IF($N15="Out (znižuje náklady)",AH15,"0")</f>
        <v>0</v>
      </c>
      <c r="BC15" s="394">
        <f t="shared" ref="BC15" si="78">IF($N15="Out (znižuje náklady)",AI15,"0")</f>
        <v>0</v>
      </c>
      <c r="BD15" s="394">
        <f t="shared" ref="BD15" si="79">IF($N15="Out (znižuje náklady)",AJ15,"0")</f>
        <v>0</v>
      </c>
      <c r="BE15" s="394">
        <f t="shared" ref="BE15" si="80">IF($N15="Out (znižuje náklady)",AK15,"0")</f>
        <v>0</v>
      </c>
      <c r="BF15" s="394">
        <f t="shared" ref="BF15" si="81">IF($N15="Out (znižuje náklady)",AL15,"0")</f>
        <v>1.23</v>
      </c>
      <c r="BG15" s="394">
        <f t="shared" ref="BG15" si="82">IF($N15="Out (znižuje náklady)",AM15,"0")</f>
        <v>341.94</v>
      </c>
      <c r="BH15" s="394">
        <f t="shared" ref="BH15" si="83">IF($N15="Out (znižuje náklady)",AN15,"0")</f>
        <v>2.2824023437500003</v>
      </c>
      <c r="BI15" s="534">
        <f t="shared" ref="BI15" si="84">IF($N15="Out (znižuje náklady)",AO15,"0")</f>
        <v>634.50785156250004</v>
      </c>
      <c r="BJ15" s="393">
        <f>IF(F15=vstupy!$B$47,0,1)</f>
        <v>1</v>
      </c>
      <c r="BK15" s="396">
        <f t="shared" ref="BK15" si="85">$BJ15*AP15</f>
        <v>0</v>
      </c>
      <c r="BL15" s="394">
        <f t="shared" ref="BL15" si="86">$BJ15*AQ15</f>
        <v>0</v>
      </c>
      <c r="BM15" s="394">
        <f t="shared" ref="BM15" si="87">$BJ15*AR15</f>
        <v>0</v>
      </c>
      <c r="BN15" s="394">
        <f t="shared" ref="BN15" si="88">$BJ15*AS15</f>
        <v>0</v>
      </c>
      <c r="BO15" s="394">
        <f t="shared" ref="BO15" si="89">$BJ15*AT15</f>
        <v>0</v>
      </c>
      <c r="BP15" s="394">
        <f t="shared" ref="BP15" si="90">$BJ15*AU15</f>
        <v>0</v>
      </c>
      <c r="BQ15" s="394">
        <f t="shared" ref="BQ15" si="91">$BJ15*AV15</f>
        <v>0</v>
      </c>
      <c r="BR15" s="394">
        <f t="shared" ref="BR15" si="92">$BJ15*AW15</f>
        <v>0</v>
      </c>
      <c r="BS15" s="394">
        <f t="shared" ref="BS15" si="93">$BJ15*AX15</f>
        <v>0</v>
      </c>
      <c r="BT15" s="395">
        <f t="shared" ref="BT15" si="94">$BJ15*AY15</f>
        <v>0</v>
      </c>
      <c r="BU15" s="396">
        <f t="shared" ref="BU15" si="95">$BJ15*AZ15</f>
        <v>0</v>
      </c>
      <c r="BV15" s="394">
        <f t="shared" ref="BV15" si="96">$BJ15*BA15</f>
        <v>0</v>
      </c>
      <c r="BW15" s="394">
        <f t="shared" ref="BW15" si="97">$BJ15*BB15</f>
        <v>0</v>
      </c>
      <c r="BX15" s="394">
        <f t="shared" ref="BX15" si="98">$BJ15*BC15</f>
        <v>0</v>
      </c>
      <c r="BY15" s="394">
        <f t="shared" ref="BY15" si="99">$BJ15*BD15</f>
        <v>0</v>
      </c>
      <c r="BZ15" s="394">
        <f t="shared" ref="BZ15" si="100">$BJ15*BE15</f>
        <v>0</v>
      </c>
      <c r="CA15" s="394">
        <f t="shared" ref="CA15" si="101">$BJ15*BF15</f>
        <v>1.23</v>
      </c>
      <c r="CB15" s="394">
        <f t="shared" ref="CB15" si="102">$BJ15*BG15</f>
        <v>341.94</v>
      </c>
      <c r="CC15" s="394">
        <f t="shared" ref="CC15" si="103">$BJ15*BH15</f>
        <v>2.2824023437500003</v>
      </c>
      <c r="CD15" s="395">
        <f t="shared" ref="CD15" si="104">$BJ15*BI15</f>
        <v>634.50785156250004</v>
      </c>
      <c r="CE15" s="433">
        <f>IF(N15="Nemení sa",1,0)</f>
        <v>0</v>
      </c>
      <c r="CF15" s="396">
        <f>AG15*$CE15</f>
        <v>0</v>
      </c>
      <c r="CG15" s="394">
        <f>AI15*$CE15</f>
        <v>0</v>
      </c>
      <c r="CH15" s="394">
        <f>AK15*$CE15</f>
        <v>0</v>
      </c>
      <c r="CI15" s="394">
        <f>AM15*$CE15</f>
        <v>0</v>
      </c>
      <c r="CJ15" s="395">
        <f>AO15*$CE15</f>
        <v>0</v>
      </c>
      <c r="CK15" s="434">
        <f t="shared" ref="CK15" si="105">SUM(CF15:CJ17)</f>
        <v>0</v>
      </c>
      <c r="CL15" s="544">
        <f>IF(F15=vstupy!B$42,"1",0)</f>
        <v>0</v>
      </c>
      <c r="CM15" s="396">
        <f t="shared" ref="CM15:CV15" si="106">IF($CL15="1",AP15,0)</f>
        <v>0</v>
      </c>
      <c r="CN15" s="394">
        <f t="shared" si="106"/>
        <v>0</v>
      </c>
      <c r="CO15" s="394">
        <f t="shared" si="106"/>
        <v>0</v>
      </c>
      <c r="CP15" s="394">
        <f t="shared" si="106"/>
        <v>0</v>
      </c>
      <c r="CQ15" s="394">
        <f t="shared" si="106"/>
        <v>0</v>
      </c>
      <c r="CR15" s="394">
        <f t="shared" si="106"/>
        <v>0</v>
      </c>
      <c r="CS15" s="394">
        <f t="shared" si="106"/>
        <v>0</v>
      </c>
      <c r="CT15" s="394">
        <f t="shared" si="106"/>
        <v>0</v>
      </c>
      <c r="CU15" s="394">
        <f t="shared" si="106"/>
        <v>0</v>
      </c>
      <c r="CV15" s="395">
        <f t="shared" si="106"/>
        <v>0</v>
      </c>
      <c r="CW15" s="393">
        <f>CP15+CT15+CV15</f>
        <v>0</v>
      </c>
      <c r="CX15" s="393">
        <f t="shared" ref="CX15" si="107">CN15+CR15</f>
        <v>0</v>
      </c>
      <c r="CY15" s="396">
        <f t="shared" ref="CY15:DH15" si="108">IF($CL15="1",AZ15,0)</f>
        <v>0</v>
      </c>
      <c r="CZ15" s="394">
        <f t="shared" si="108"/>
        <v>0</v>
      </c>
      <c r="DA15" s="394">
        <f t="shared" si="108"/>
        <v>0</v>
      </c>
      <c r="DB15" s="394">
        <f t="shared" si="108"/>
        <v>0</v>
      </c>
      <c r="DC15" s="394">
        <f t="shared" si="108"/>
        <v>0</v>
      </c>
      <c r="DD15" s="394">
        <f t="shared" si="108"/>
        <v>0</v>
      </c>
      <c r="DE15" s="394">
        <f t="shared" si="108"/>
        <v>0</v>
      </c>
      <c r="DF15" s="394">
        <f t="shared" si="108"/>
        <v>0</v>
      </c>
      <c r="DG15" s="394">
        <f t="shared" si="108"/>
        <v>0</v>
      </c>
      <c r="DH15" s="395">
        <f t="shared" si="108"/>
        <v>0</v>
      </c>
      <c r="DI15" s="390">
        <f>DB15+DF15+DH15</f>
        <v>0</v>
      </c>
      <c r="DJ15" s="390">
        <f t="shared" ref="DJ15" si="109">CZ15+DD15</f>
        <v>0</v>
      </c>
      <c r="DK15" s="431">
        <f>IF(CE15=0,1,0)</f>
        <v>1</v>
      </c>
      <c r="DL15" s="431">
        <f>IFERROR(IF($AF15="N",AH15+AJ15+AL15+AN15,AF15+AH15+AJ15+AL15+AN15),0)*$DK15</f>
        <v>3.5124023437500003</v>
      </c>
      <c r="DM15" s="431">
        <f>(AG15+AI15+AK15+AM15+AO15)*$DK15</f>
        <v>976.44785156250009</v>
      </c>
      <c r="DN15" s="431">
        <f>AS15+AW15+AY15-CW15</f>
        <v>0</v>
      </c>
      <c r="DO15" s="431">
        <f>BC15+BG15+BI15-DI15</f>
        <v>976.44785156250009</v>
      </c>
      <c r="DP15" s="431">
        <f>DN15+DO15</f>
        <v>976.44785156250009</v>
      </c>
      <c r="DQ15" s="430" t="str">
        <f>IF(OR(F15=vstupy!B$40,F15=vstupy!B$41,F15=vstupy!B$42,),"0","1")</f>
        <v>0</v>
      </c>
      <c r="DR15" s="396">
        <f>IF($DQ15="1",AQ15,"0")+CF15</f>
        <v>0</v>
      </c>
      <c r="DS15" s="394">
        <f>IF($DQ15="1",AS15,"0")+CG15</f>
        <v>0</v>
      </c>
      <c r="DT15" s="394">
        <f>IF($DQ15="1",AU15,"0")+CH15</f>
        <v>0</v>
      </c>
      <c r="DU15" s="394">
        <f>IF($DQ15="1",AW15,"0")+CI15</f>
        <v>0</v>
      </c>
      <c r="DV15" s="395">
        <f>IF($DQ15="1",AY15,"0")+CJ15</f>
        <v>0</v>
      </c>
      <c r="DW15" s="461">
        <f t="shared" ref="DW15" si="110">SUM(DR15:DV17)</f>
        <v>0</v>
      </c>
      <c r="DX15" s="396" t="str">
        <f t="shared" ref="DX15" si="111">IF($DQ15="1",BA15,"0")</f>
        <v>0</v>
      </c>
      <c r="DY15" s="394" t="str">
        <f t="shared" ref="DY15" si="112">IF($DQ15="1",BC15,"0")</f>
        <v>0</v>
      </c>
      <c r="DZ15" s="394" t="str">
        <f t="shared" ref="DZ15" si="113">IF($DQ15="1",BE15,"0")</f>
        <v>0</v>
      </c>
      <c r="EA15" s="468" t="str">
        <f>IF($DQ15="1",BG15,"0")</f>
        <v>0</v>
      </c>
      <c r="EB15" s="469" t="str">
        <f>IF($DQ15="1",BI15,"0")</f>
        <v>0</v>
      </c>
      <c r="EC15" s="461">
        <f t="shared" ref="EC15" si="114">SUM(DX15:EB17)</f>
        <v>0</v>
      </c>
      <c r="ED15" s="462">
        <f>EC15+DW15</f>
        <v>0</v>
      </c>
    </row>
    <row r="16" spans="1:134" s="226" customFormat="1" ht="12.6" customHeight="1" x14ac:dyDescent="0.2">
      <c r="B16" s="499"/>
      <c r="C16" s="517"/>
      <c r="D16" s="451"/>
      <c r="E16" s="477"/>
      <c r="F16" s="471"/>
      <c r="G16" s="489"/>
      <c r="H16" s="510"/>
      <c r="I16" s="510"/>
      <c r="J16" s="524"/>
      <c r="K16" s="499"/>
      <c r="L16" s="451"/>
      <c r="M16" s="537"/>
      <c r="N16" s="471"/>
      <c r="O16" s="449"/>
      <c r="P16" s="449"/>
      <c r="Q16" s="429"/>
      <c r="R16" s="424"/>
      <c r="S16" s="442"/>
      <c r="T16" s="558"/>
      <c r="U16" s="429"/>
      <c r="V16" s="424"/>
      <c r="W16" s="449"/>
      <c r="X16" s="194" t="s">
        <v>157</v>
      </c>
      <c r="Y16" s="208" t="s">
        <v>152</v>
      </c>
      <c r="Z16" s="205">
        <f>VLOOKUP($X16,vstupy!$B$18:$F$31,MATCH($Y16,vstupy!$B$17:$F$17,0),0)</f>
        <v>0</v>
      </c>
      <c r="AA16" s="133" t="s">
        <v>158</v>
      </c>
      <c r="AB16" s="205">
        <f>VLOOKUP($AA16,[1]vstupy!$B$34:$C$36,2,FALSE)</f>
        <v>0</v>
      </c>
      <c r="AC16" s="205">
        <f t="shared" ref="AC16:AC17" si="115">Z16+AB16</f>
        <v>0</v>
      </c>
      <c r="AD16" s="501"/>
      <c r="AE16" s="474"/>
      <c r="AF16" s="396"/>
      <c r="AG16" s="420"/>
      <c r="AH16" s="420"/>
      <c r="AI16" s="420"/>
      <c r="AJ16" s="420"/>
      <c r="AK16" s="420"/>
      <c r="AL16" s="420"/>
      <c r="AM16" s="427"/>
      <c r="AN16" s="420"/>
      <c r="AO16" s="422"/>
      <c r="AP16" s="396"/>
      <c r="AQ16" s="394"/>
      <c r="AR16" s="394"/>
      <c r="AS16" s="394"/>
      <c r="AT16" s="394"/>
      <c r="AU16" s="394"/>
      <c r="AV16" s="394"/>
      <c r="AW16" s="394"/>
      <c r="AX16" s="394"/>
      <c r="AY16" s="394"/>
      <c r="AZ16" s="394"/>
      <c r="BA16" s="394"/>
      <c r="BB16" s="394"/>
      <c r="BC16" s="394"/>
      <c r="BD16" s="394"/>
      <c r="BE16" s="394"/>
      <c r="BF16" s="394"/>
      <c r="BG16" s="394"/>
      <c r="BH16" s="394"/>
      <c r="BI16" s="534"/>
      <c r="BJ16" s="393"/>
      <c r="BK16" s="396"/>
      <c r="BL16" s="394"/>
      <c r="BM16" s="394"/>
      <c r="BN16" s="394"/>
      <c r="BO16" s="394"/>
      <c r="BP16" s="394"/>
      <c r="BQ16" s="394"/>
      <c r="BR16" s="394"/>
      <c r="BS16" s="394"/>
      <c r="BT16" s="395"/>
      <c r="BU16" s="396"/>
      <c r="BV16" s="394"/>
      <c r="BW16" s="394"/>
      <c r="BX16" s="394"/>
      <c r="BY16" s="394"/>
      <c r="BZ16" s="394"/>
      <c r="CA16" s="394"/>
      <c r="CB16" s="394"/>
      <c r="CC16" s="394"/>
      <c r="CD16" s="395"/>
      <c r="CE16" s="433"/>
      <c r="CF16" s="396"/>
      <c r="CG16" s="394"/>
      <c r="CH16" s="394"/>
      <c r="CI16" s="394"/>
      <c r="CJ16" s="395"/>
      <c r="CK16" s="434"/>
      <c r="CL16" s="545"/>
      <c r="CM16" s="396"/>
      <c r="CN16" s="394"/>
      <c r="CO16" s="394"/>
      <c r="CP16" s="394"/>
      <c r="CQ16" s="394"/>
      <c r="CR16" s="394"/>
      <c r="CS16" s="394"/>
      <c r="CT16" s="394"/>
      <c r="CU16" s="394"/>
      <c r="CV16" s="395"/>
      <c r="CW16" s="393"/>
      <c r="CX16" s="393"/>
      <c r="CY16" s="396"/>
      <c r="CZ16" s="394"/>
      <c r="DA16" s="394"/>
      <c r="DB16" s="394"/>
      <c r="DC16" s="394"/>
      <c r="DD16" s="394"/>
      <c r="DE16" s="394"/>
      <c r="DF16" s="394"/>
      <c r="DG16" s="394"/>
      <c r="DH16" s="395"/>
      <c r="DI16" s="390"/>
      <c r="DJ16" s="390"/>
      <c r="DK16" s="431"/>
      <c r="DL16" s="431"/>
      <c r="DM16" s="431"/>
      <c r="DN16" s="431"/>
      <c r="DO16" s="431"/>
      <c r="DP16" s="431"/>
      <c r="DQ16" s="430"/>
      <c r="DR16" s="396"/>
      <c r="DS16" s="394"/>
      <c r="DT16" s="394"/>
      <c r="DU16" s="394"/>
      <c r="DV16" s="395"/>
      <c r="DW16" s="461"/>
      <c r="DX16" s="396"/>
      <c r="DY16" s="394"/>
      <c r="DZ16" s="394"/>
      <c r="EA16" s="468"/>
      <c r="EB16" s="469"/>
      <c r="EC16" s="461"/>
      <c r="ED16" s="462"/>
    </row>
    <row r="17" spans="2:134" s="226" customFormat="1" ht="12.6" customHeight="1" x14ac:dyDescent="0.2">
      <c r="B17" s="499"/>
      <c r="C17" s="518"/>
      <c r="D17" s="451"/>
      <c r="E17" s="477"/>
      <c r="F17" s="472"/>
      <c r="G17" s="489"/>
      <c r="H17" s="511"/>
      <c r="I17" s="511"/>
      <c r="J17" s="525"/>
      <c r="K17" s="499"/>
      <c r="L17" s="451"/>
      <c r="M17" s="537"/>
      <c r="N17" s="472"/>
      <c r="O17" s="449"/>
      <c r="P17" s="449"/>
      <c r="Q17" s="429"/>
      <c r="R17" s="424"/>
      <c r="S17" s="443"/>
      <c r="T17" s="559"/>
      <c r="U17" s="429"/>
      <c r="V17" s="424"/>
      <c r="W17" s="449"/>
      <c r="X17" s="194" t="s">
        <v>157</v>
      </c>
      <c r="Y17" s="208" t="s">
        <v>152</v>
      </c>
      <c r="Z17" s="205">
        <f>VLOOKUP($X17,vstupy!$B$18:$F$31,MATCH($Y17,vstupy!$B$17:$F$17,0),0)</f>
        <v>0</v>
      </c>
      <c r="AA17" s="133" t="s">
        <v>158</v>
      </c>
      <c r="AB17" s="205">
        <f>VLOOKUP($AA17,[1]vstupy!$B$34:$C$36,2,FALSE)</f>
        <v>0</v>
      </c>
      <c r="AC17" s="205">
        <f t="shared" si="115"/>
        <v>0</v>
      </c>
      <c r="AD17" s="502"/>
      <c r="AE17" s="475"/>
      <c r="AF17" s="396"/>
      <c r="AG17" s="420"/>
      <c r="AH17" s="420"/>
      <c r="AI17" s="420"/>
      <c r="AJ17" s="420"/>
      <c r="AK17" s="420"/>
      <c r="AL17" s="420"/>
      <c r="AM17" s="419"/>
      <c r="AN17" s="420"/>
      <c r="AO17" s="422"/>
      <c r="AP17" s="396"/>
      <c r="AQ17" s="394"/>
      <c r="AR17" s="394"/>
      <c r="AS17" s="394"/>
      <c r="AT17" s="394"/>
      <c r="AU17" s="394"/>
      <c r="AV17" s="394"/>
      <c r="AW17" s="394"/>
      <c r="AX17" s="394"/>
      <c r="AY17" s="394"/>
      <c r="AZ17" s="394"/>
      <c r="BA17" s="394"/>
      <c r="BB17" s="394"/>
      <c r="BC17" s="394"/>
      <c r="BD17" s="394"/>
      <c r="BE17" s="394"/>
      <c r="BF17" s="394"/>
      <c r="BG17" s="394"/>
      <c r="BH17" s="394"/>
      <c r="BI17" s="534"/>
      <c r="BJ17" s="393"/>
      <c r="BK17" s="396"/>
      <c r="BL17" s="394"/>
      <c r="BM17" s="394"/>
      <c r="BN17" s="394"/>
      <c r="BO17" s="394"/>
      <c r="BP17" s="394"/>
      <c r="BQ17" s="394"/>
      <c r="BR17" s="394"/>
      <c r="BS17" s="394"/>
      <c r="BT17" s="395"/>
      <c r="BU17" s="396"/>
      <c r="BV17" s="394"/>
      <c r="BW17" s="394"/>
      <c r="BX17" s="394"/>
      <c r="BY17" s="394"/>
      <c r="BZ17" s="394"/>
      <c r="CA17" s="394"/>
      <c r="CB17" s="394"/>
      <c r="CC17" s="394"/>
      <c r="CD17" s="395"/>
      <c r="CE17" s="433"/>
      <c r="CF17" s="396"/>
      <c r="CG17" s="394"/>
      <c r="CH17" s="394"/>
      <c r="CI17" s="394"/>
      <c r="CJ17" s="395"/>
      <c r="CK17" s="434"/>
      <c r="CL17" s="546"/>
      <c r="CM17" s="396"/>
      <c r="CN17" s="394"/>
      <c r="CO17" s="394"/>
      <c r="CP17" s="394"/>
      <c r="CQ17" s="394"/>
      <c r="CR17" s="394"/>
      <c r="CS17" s="394"/>
      <c r="CT17" s="394"/>
      <c r="CU17" s="394"/>
      <c r="CV17" s="395"/>
      <c r="CW17" s="393"/>
      <c r="CX17" s="393"/>
      <c r="CY17" s="396"/>
      <c r="CZ17" s="394"/>
      <c r="DA17" s="394"/>
      <c r="DB17" s="394"/>
      <c r="DC17" s="394"/>
      <c r="DD17" s="394"/>
      <c r="DE17" s="394"/>
      <c r="DF17" s="394"/>
      <c r="DG17" s="394"/>
      <c r="DH17" s="395"/>
      <c r="DI17" s="390"/>
      <c r="DJ17" s="390"/>
      <c r="DK17" s="431"/>
      <c r="DL17" s="431"/>
      <c r="DM17" s="431"/>
      <c r="DN17" s="431"/>
      <c r="DO17" s="431"/>
      <c r="DP17" s="431"/>
      <c r="DQ17" s="430"/>
      <c r="DR17" s="396"/>
      <c r="DS17" s="394"/>
      <c r="DT17" s="394"/>
      <c r="DU17" s="394"/>
      <c r="DV17" s="395"/>
      <c r="DW17" s="461"/>
      <c r="DX17" s="396"/>
      <c r="DY17" s="394"/>
      <c r="DZ17" s="394"/>
      <c r="EA17" s="468"/>
      <c r="EB17" s="469"/>
      <c r="EC17" s="461"/>
      <c r="ED17" s="462"/>
    </row>
    <row r="18" spans="2:134" s="19" customFormat="1" ht="12.6" customHeight="1" x14ac:dyDescent="0.2">
      <c r="B18" s="477">
        <v>4</v>
      </c>
      <c r="C18" s="467" t="s">
        <v>308</v>
      </c>
      <c r="D18" s="451" t="s">
        <v>301</v>
      </c>
      <c r="E18" s="477" t="s">
        <v>305</v>
      </c>
      <c r="F18" s="485" t="s">
        <v>208</v>
      </c>
      <c r="G18" s="489">
        <v>45931</v>
      </c>
      <c r="H18" s="496" t="str">
        <f t="shared" si="58"/>
        <v/>
      </c>
      <c r="I18" s="496" t="str">
        <f t="shared" ref="I18" si="116">IF($F18="3e)  Skoršia transpozícia  - zavedenie transpozície pred termínom ktorý určuje smernica EÚ. ",$H18,"NA")</f>
        <v>NA</v>
      </c>
      <c r="J18" s="526">
        <f t="shared" ref="J18" si="117">IF(I18&gt;12,1,I18/12)</f>
        <v>1</v>
      </c>
      <c r="K18" s="485" t="s">
        <v>309</v>
      </c>
      <c r="L18" s="452">
        <v>278</v>
      </c>
      <c r="M18" s="492">
        <f>IF(L18="N",0,L18)</f>
        <v>278</v>
      </c>
      <c r="N18" s="485" t="s">
        <v>213</v>
      </c>
      <c r="O18" s="452"/>
      <c r="P18" s="450"/>
      <c r="Q18" s="428" t="s">
        <v>36</v>
      </c>
      <c r="R18" s="423">
        <f>VLOOKUP(Q18,[1]vstupy!$B$3:$C$15,2,FALSE)</f>
        <v>0</v>
      </c>
      <c r="S18" s="447"/>
      <c r="T18" s="557">
        <v>4.92</v>
      </c>
      <c r="U18" s="428" t="s">
        <v>185</v>
      </c>
      <c r="V18" s="423">
        <f>VLOOKUP(U18,[1]vstupy!$B$3:$C$15,2,FALSE)</f>
        <v>0.25</v>
      </c>
      <c r="W18" s="494">
        <v>45</v>
      </c>
      <c r="X18" s="330" t="s">
        <v>148</v>
      </c>
      <c r="Y18" s="331" t="s">
        <v>154</v>
      </c>
      <c r="Z18" s="332">
        <f>VLOOKUP($X18,vstupy!$B$18:$F$31,MATCH($Y18,vstupy!$B$17:$F$17,0),0)</f>
        <v>120</v>
      </c>
      <c r="AA18" s="333" t="s">
        <v>162</v>
      </c>
      <c r="AB18" s="332">
        <f>VLOOKUP($AA18,[1]vstupy!$B$34:$C$36,2,FALSE)</f>
        <v>60</v>
      </c>
      <c r="AC18" s="332">
        <f t="shared" si="7"/>
        <v>180</v>
      </c>
      <c r="AD18" s="480" t="s">
        <v>185</v>
      </c>
      <c r="AE18" s="473">
        <f>VLOOKUP(AD18,vstupy!$B$3:$C$15,2,FALSE)</f>
        <v>0.25</v>
      </c>
      <c r="AF18" s="490">
        <f>IFERROR(IF(M18=0,"N",O18/L18*J18),0)</f>
        <v>0</v>
      </c>
      <c r="AG18" s="419">
        <f>O18*J18</f>
        <v>0</v>
      </c>
      <c r="AH18" s="426">
        <f t="shared" ref="AH18" si="118">P18*R18*J18</f>
        <v>0</v>
      </c>
      <c r="AI18" s="419">
        <f t="shared" ref="AI18" si="119">IFERROR(AH18*M18,0)</f>
        <v>0</v>
      </c>
      <c r="AJ18" s="426">
        <f>IFERROR(IF(M18=0,"N",S18/L18*J18),0)</f>
        <v>0</v>
      </c>
      <c r="AK18" s="419">
        <f t="shared" ref="AK18" si="120">S18*J18</f>
        <v>0</v>
      </c>
      <c r="AL18" s="419">
        <f>T18*V18*J18</f>
        <v>1.23</v>
      </c>
      <c r="AM18" s="425">
        <f t="shared" ref="AM18" si="121">IFERROR(AL18*M18,0)</f>
        <v>341.94</v>
      </c>
      <c r="AN18" s="419">
        <f t="shared" ref="AN18" si="122">IF(W18&gt;0,IF(AE18&gt;0,($G$5/160)*(W18/60)*AE18*J18,0),IF(AE18&gt;0,($G$5/160)*((AC18+AC19+AC20)/60)*AE18*J18,0))</f>
        <v>2.2824023437500003</v>
      </c>
      <c r="AO18" s="421">
        <f>IFERROR(AN18*M18,0)</f>
        <v>634.50785156250004</v>
      </c>
      <c r="AP18" s="396">
        <f t="shared" ref="AP18" si="123">IF($N18="In (zvyšuje náklady)",AF18,0)</f>
        <v>0</v>
      </c>
      <c r="AQ18" s="394">
        <f t="shared" ref="AQ18" si="124">IF($N18="In (zvyšuje náklady)",AG18,0)</f>
        <v>0</v>
      </c>
      <c r="AR18" s="394">
        <f t="shared" ref="AR18" si="125">IF($N18="In (zvyšuje náklady)",AH18,0)</f>
        <v>0</v>
      </c>
      <c r="AS18" s="394">
        <f t="shared" ref="AS18" si="126">IF($N18="In (zvyšuje náklady)",AI18,0)</f>
        <v>0</v>
      </c>
      <c r="AT18" s="394">
        <f t="shared" ref="AT18" si="127">IF($N18="In (zvyšuje náklady)",AJ18,0)</f>
        <v>0</v>
      </c>
      <c r="AU18" s="394">
        <f t="shared" ref="AU18" si="128">IF($N18="In (zvyšuje náklady)",AK18,0)</f>
        <v>0</v>
      </c>
      <c r="AV18" s="394">
        <f t="shared" ref="AV18" si="129">IF($N18="In (zvyšuje náklady)",AL18,0)</f>
        <v>0</v>
      </c>
      <c r="AW18" s="394">
        <f t="shared" ref="AW18" si="130">IF($N18="In (zvyšuje náklady)",AM18,0)</f>
        <v>0</v>
      </c>
      <c r="AX18" s="394">
        <f t="shared" ref="AX18" si="131">IF($N18="In (zvyšuje náklady)",AN18,0)</f>
        <v>0</v>
      </c>
      <c r="AY18" s="394">
        <f t="shared" ref="AY18" si="132">IF($N18="In (zvyšuje náklady)",AO18,0)</f>
        <v>0</v>
      </c>
      <c r="AZ18" s="394">
        <f t="shared" ref="AZ18" si="133">IF($N18="Out (znižuje náklady)",AF18,"0")</f>
        <v>0</v>
      </c>
      <c r="BA18" s="394">
        <f t="shared" ref="BA18" si="134">IF($N18="Out (znižuje náklady)",AG18,"0")</f>
        <v>0</v>
      </c>
      <c r="BB18" s="394">
        <f t="shared" ref="BB18" si="135">IF($N18="Out (znižuje náklady)",AH18,"0")</f>
        <v>0</v>
      </c>
      <c r="BC18" s="394">
        <f t="shared" ref="BC18" si="136">IF($N18="Out (znižuje náklady)",AI18,"0")</f>
        <v>0</v>
      </c>
      <c r="BD18" s="394">
        <f t="shared" ref="BD18" si="137">IF($N18="Out (znižuje náklady)",AJ18,"0")</f>
        <v>0</v>
      </c>
      <c r="BE18" s="394">
        <f t="shared" ref="BE18" si="138">IF($N18="Out (znižuje náklady)",AK18,"0")</f>
        <v>0</v>
      </c>
      <c r="BF18" s="394">
        <f t="shared" ref="BF18" si="139">IF($N18="Out (znižuje náklady)",AL18,"0")</f>
        <v>1.23</v>
      </c>
      <c r="BG18" s="394">
        <f t="shared" ref="BG18" si="140">IF($N18="Out (znižuje náklady)",AM18,"0")</f>
        <v>341.94</v>
      </c>
      <c r="BH18" s="394">
        <f t="shared" ref="BH18" si="141">IF($N18="Out (znižuje náklady)",AN18,"0")</f>
        <v>2.2824023437500003</v>
      </c>
      <c r="BI18" s="534">
        <f t="shared" ref="BI18" si="142">IF($N18="Out (znižuje náklady)",AO18,"0")</f>
        <v>634.50785156250004</v>
      </c>
      <c r="BJ18" s="393">
        <f>IF(F18=vstupy!$B$47,0,1)</f>
        <v>1</v>
      </c>
      <c r="BK18" s="396">
        <f t="shared" ref="BK18" si="143">$BJ18*AP18</f>
        <v>0</v>
      </c>
      <c r="BL18" s="394">
        <f t="shared" ref="BL18" si="144">$BJ18*AQ18</f>
        <v>0</v>
      </c>
      <c r="BM18" s="394">
        <f t="shared" ref="BM18" si="145">$BJ18*AR18</f>
        <v>0</v>
      </c>
      <c r="BN18" s="394">
        <f t="shared" ref="BN18" si="146">$BJ18*AS18</f>
        <v>0</v>
      </c>
      <c r="BO18" s="394">
        <f t="shared" ref="BO18" si="147">$BJ18*AT18</f>
        <v>0</v>
      </c>
      <c r="BP18" s="394">
        <f t="shared" ref="BP18" si="148">$BJ18*AU18</f>
        <v>0</v>
      </c>
      <c r="BQ18" s="394">
        <f t="shared" ref="BQ18" si="149">$BJ18*AV18</f>
        <v>0</v>
      </c>
      <c r="BR18" s="394">
        <f t="shared" ref="BR18" si="150">$BJ18*AW18</f>
        <v>0</v>
      </c>
      <c r="BS18" s="394">
        <f t="shared" ref="BS18" si="151">$BJ18*AX18</f>
        <v>0</v>
      </c>
      <c r="BT18" s="395">
        <f t="shared" ref="BT18" si="152">$BJ18*AY18</f>
        <v>0</v>
      </c>
      <c r="BU18" s="396">
        <f t="shared" ref="BU18" si="153">$BJ18*AZ18</f>
        <v>0</v>
      </c>
      <c r="BV18" s="394">
        <f t="shared" ref="BV18" si="154">$BJ18*BA18</f>
        <v>0</v>
      </c>
      <c r="BW18" s="394">
        <f t="shared" ref="BW18" si="155">$BJ18*BB18</f>
        <v>0</v>
      </c>
      <c r="BX18" s="394">
        <f t="shared" ref="BX18" si="156">$BJ18*BC18</f>
        <v>0</v>
      </c>
      <c r="BY18" s="394">
        <f t="shared" ref="BY18" si="157">$BJ18*BD18</f>
        <v>0</v>
      </c>
      <c r="BZ18" s="394">
        <f t="shared" ref="BZ18" si="158">$BJ18*BE18</f>
        <v>0</v>
      </c>
      <c r="CA18" s="394">
        <f t="shared" ref="CA18" si="159">$BJ18*BF18</f>
        <v>1.23</v>
      </c>
      <c r="CB18" s="394">
        <f t="shared" ref="CB18" si="160">$BJ18*BG18</f>
        <v>341.94</v>
      </c>
      <c r="CC18" s="394">
        <f t="shared" ref="CC18" si="161">$BJ18*BH18</f>
        <v>2.2824023437500003</v>
      </c>
      <c r="CD18" s="395">
        <f t="shared" ref="CD18" si="162">$BJ18*BI18</f>
        <v>634.50785156250004</v>
      </c>
      <c r="CE18" s="433">
        <f>IF(N18="Nemení sa",1,0)</f>
        <v>0</v>
      </c>
      <c r="CF18" s="396">
        <f>AG18*$CE18</f>
        <v>0</v>
      </c>
      <c r="CG18" s="394">
        <f>AI18*$CE18</f>
        <v>0</v>
      </c>
      <c r="CH18" s="394">
        <f>AK18*$CE18</f>
        <v>0</v>
      </c>
      <c r="CI18" s="394">
        <f>AM18*$CE18</f>
        <v>0</v>
      </c>
      <c r="CJ18" s="395">
        <f>AO18*$CE18</f>
        <v>0</v>
      </c>
      <c r="CK18" s="434">
        <f t="shared" ref="CK18" si="163">SUM(CF18:CJ20)</f>
        <v>0</v>
      </c>
      <c r="CL18" s="435">
        <f>IF(F18=vstupy!B$42,"1",0)</f>
        <v>0</v>
      </c>
      <c r="CM18" s="396">
        <f t="shared" ref="CM18:CV18" si="164">IF($CL18="1",AP18,0)</f>
        <v>0</v>
      </c>
      <c r="CN18" s="394">
        <f t="shared" si="164"/>
        <v>0</v>
      </c>
      <c r="CO18" s="394">
        <f t="shared" si="164"/>
        <v>0</v>
      </c>
      <c r="CP18" s="394">
        <f t="shared" si="164"/>
        <v>0</v>
      </c>
      <c r="CQ18" s="394">
        <f t="shared" si="164"/>
        <v>0</v>
      </c>
      <c r="CR18" s="394">
        <f t="shared" si="164"/>
        <v>0</v>
      </c>
      <c r="CS18" s="394">
        <f t="shared" si="164"/>
        <v>0</v>
      </c>
      <c r="CT18" s="394">
        <f t="shared" si="164"/>
        <v>0</v>
      </c>
      <c r="CU18" s="394">
        <f t="shared" si="164"/>
        <v>0</v>
      </c>
      <c r="CV18" s="395">
        <f t="shared" si="164"/>
        <v>0</v>
      </c>
      <c r="CW18" s="393">
        <f>CP18+CT18+CV18</f>
        <v>0</v>
      </c>
      <c r="CX18" s="393">
        <f t="shared" ref="CX18" si="165">CN18+CR18</f>
        <v>0</v>
      </c>
      <c r="CY18" s="396">
        <f t="shared" ref="CY18:DH18" si="166">IF($CL18="1",AZ18,0)</f>
        <v>0</v>
      </c>
      <c r="CZ18" s="394">
        <f t="shared" si="166"/>
        <v>0</v>
      </c>
      <c r="DA18" s="394">
        <f t="shared" si="166"/>
        <v>0</v>
      </c>
      <c r="DB18" s="394">
        <f t="shared" si="166"/>
        <v>0</v>
      </c>
      <c r="DC18" s="394">
        <f t="shared" si="166"/>
        <v>0</v>
      </c>
      <c r="DD18" s="394">
        <f t="shared" si="166"/>
        <v>0</v>
      </c>
      <c r="DE18" s="394">
        <f t="shared" si="166"/>
        <v>0</v>
      </c>
      <c r="DF18" s="394">
        <f t="shared" si="166"/>
        <v>0</v>
      </c>
      <c r="DG18" s="394">
        <f t="shared" si="166"/>
        <v>0</v>
      </c>
      <c r="DH18" s="395">
        <f t="shared" si="166"/>
        <v>0</v>
      </c>
      <c r="DI18" s="390">
        <f>DB18+DF18+DH18</f>
        <v>0</v>
      </c>
      <c r="DJ18" s="390">
        <f t="shared" ref="DJ18" si="167">CZ18+DD18</f>
        <v>0</v>
      </c>
      <c r="DK18" s="431">
        <f>IF(CE18=0,1,0)</f>
        <v>1</v>
      </c>
      <c r="DL18" s="431">
        <f>IFERROR(IF($AF18="N",AH18+AJ18+AL18+AN18,AF18+AH18+AJ18+AL18+AN18),0)*$DK18</f>
        <v>3.5124023437500003</v>
      </c>
      <c r="DM18" s="431">
        <f>(AG18+AI18+AK18+AM18+AO18)*$DK18</f>
        <v>976.44785156250009</v>
      </c>
      <c r="DN18" s="431">
        <f>AS18+AW18+AY18-CW18</f>
        <v>0</v>
      </c>
      <c r="DO18" s="431">
        <f>BC18+BG18+BI18-DI18</f>
        <v>976.44785156250009</v>
      </c>
      <c r="DP18" s="431">
        <f>DN18+DO18</f>
        <v>976.44785156250009</v>
      </c>
      <c r="DQ18" s="430" t="str">
        <f>IF(OR(F18=vstupy!B$40,F18=vstupy!B$41,F18=vstupy!B$42,),"0","1")</f>
        <v>0</v>
      </c>
      <c r="DR18" s="396">
        <f>IF($DQ18="1",AQ18,"0")+CF18</f>
        <v>0</v>
      </c>
      <c r="DS18" s="394">
        <f>IF($DQ18="1",AS18,"0")+CG18</f>
        <v>0</v>
      </c>
      <c r="DT18" s="394">
        <f>IF($DQ18="1",AU18,"0")+CH18</f>
        <v>0</v>
      </c>
      <c r="DU18" s="394">
        <f>IF($DQ18="1",AW18,"0")+CI18</f>
        <v>0</v>
      </c>
      <c r="DV18" s="395">
        <f>IF($DQ18="1",AY18,"0")+CJ18</f>
        <v>0</v>
      </c>
      <c r="DW18" s="461">
        <f t="shared" ref="DW18" si="168">SUM(DR18:DV20)</f>
        <v>0</v>
      </c>
      <c r="DX18" s="396" t="str">
        <f t="shared" ref="DX18" si="169">IF($DQ18="1",BA18,"0")</f>
        <v>0</v>
      </c>
      <c r="DY18" s="394" t="str">
        <f t="shared" ref="DY18" si="170">IF($DQ18="1",BC18,"0")</f>
        <v>0</v>
      </c>
      <c r="DZ18" s="394" t="str">
        <f t="shared" ref="DZ18" si="171">IF($DQ18="1",BE18,"0")</f>
        <v>0</v>
      </c>
      <c r="EA18" s="394" t="str">
        <f>IF($DQ18="1",BG18,"0")</f>
        <v>0</v>
      </c>
      <c r="EB18" s="395" t="str">
        <f>IF($DQ18="1",BI18,"0")</f>
        <v>0</v>
      </c>
      <c r="EC18" s="461">
        <f t="shared" ref="EC18" si="172">SUM(DX18:EB20)</f>
        <v>0</v>
      </c>
      <c r="ED18" s="462">
        <f>EC18+DW18</f>
        <v>0</v>
      </c>
    </row>
    <row r="19" spans="2:134" s="19" customFormat="1" ht="12.6" customHeight="1" x14ac:dyDescent="0.2">
      <c r="B19" s="477"/>
      <c r="C19" s="467"/>
      <c r="D19" s="451"/>
      <c r="E19" s="477"/>
      <c r="F19" s="486"/>
      <c r="G19" s="489"/>
      <c r="H19" s="497"/>
      <c r="I19" s="497"/>
      <c r="J19" s="527"/>
      <c r="K19" s="486"/>
      <c r="L19" s="452"/>
      <c r="M19" s="492"/>
      <c r="N19" s="486"/>
      <c r="O19" s="452"/>
      <c r="P19" s="450"/>
      <c r="Q19" s="428"/>
      <c r="R19" s="423"/>
      <c r="S19" s="447"/>
      <c r="T19" s="558"/>
      <c r="U19" s="428"/>
      <c r="V19" s="423"/>
      <c r="W19" s="494"/>
      <c r="X19" s="330" t="s">
        <v>157</v>
      </c>
      <c r="Y19" s="331" t="s">
        <v>152</v>
      </c>
      <c r="Z19" s="332">
        <f>VLOOKUP($X19,vstupy!$B$18:$F$31,MATCH($Y19,vstupy!$B$17:$F$17,0),0)</f>
        <v>0</v>
      </c>
      <c r="AA19" s="333" t="s">
        <v>158</v>
      </c>
      <c r="AB19" s="332">
        <f>VLOOKUP($AA19,[1]vstupy!$B$34:$C$36,2,FALSE)</f>
        <v>0</v>
      </c>
      <c r="AC19" s="332">
        <f t="shared" si="7"/>
        <v>0</v>
      </c>
      <c r="AD19" s="481"/>
      <c r="AE19" s="474"/>
      <c r="AF19" s="490"/>
      <c r="AG19" s="420"/>
      <c r="AH19" s="420"/>
      <c r="AI19" s="420"/>
      <c r="AJ19" s="420"/>
      <c r="AK19" s="420"/>
      <c r="AL19" s="420"/>
      <c r="AM19" s="427"/>
      <c r="AN19" s="420"/>
      <c r="AO19" s="422"/>
      <c r="AP19" s="396"/>
      <c r="AQ19" s="394"/>
      <c r="AR19" s="394"/>
      <c r="AS19" s="394"/>
      <c r="AT19" s="394"/>
      <c r="AU19" s="394"/>
      <c r="AV19" s="394"/>
      <c r="AW19" s="394"/>
      <c r="AX19" s="394"/>
      <c r="AY19" s="394"/>
      <c r="AZ19" s="394"/>
      <c r="BA19" s="394"/>
      <c r="BB19" s="394"/>
      <c r="BC19" s="394"/>
      <c r="BD19" s="394"/>
      <c r="BE19" s="394"/>
      <c r="BF19" s="394"/>
      <c r="BG19" s="394"/>
      <c r="BH19" s="394"/>
      <c r="BI19" s="534"/>
      <c r="BJ19" s="393"/>
      <c r="BK19" s="396"/>
      <c r="BL19" s="394"/>
      <c r="BM19" s="394"/>
      <c r="BN19" s="394"/>
      <c r="BO19" s="394"/>
      <c r="BP19" s="394"/>
      <c r="BQ19" s="394"/>
      <c r="BR19" s="394"/>
      <c r="BS19" s="394"/>
      <c r="BT19" s="395"/>
      <c r="BU19" s="396"/>
      <c r="BV19" s="394"/>
      <c r="BW19" s="394"/>
      <c r="BX19" s="394"/>
      <c r="BY19" s="394"/>
      <c r="BZ19" s="394"/>
      <c r="CA19" s="394"/>
      <c r="CB19" s="394"/>
      <c r="CC19" s="394"/>
      <c r="CD19" s="395"/>
      <c r="CE19" s="433"/>
      <c r="CF19" s="396"/>
      <c r="CG19" s="394"/>
      <c r="CH19" s="394"/>
      <c r="CI19" s="394"/>
      <c r="CJ19" s="395"/>
      <c r="CK19" s="434"/>
      <c r="CL19" s="436"/>
      <c r="CM19" s="396"/>
      <c r="CN19" s="394"/>
      <c r="CO19" s="394"/>
      <c r="CP19" s="394"/>
      <c r="CQ19" s="394"/>
      <c r="CR19" s="394"/>
      <c r="CS19" s="394"/>
      <c r="CT19" s="394"/>
      <c r="CU19" s="394"/>
      <c r="CV19" s="395"/>
      <c r="CW19" s="393"/>
      <c r="CX19" s="393"/>
      <c r="CY19" s="396"/>
      <c r="CZ19" s="394"/>
      <c r="DA19" s="394"/>
      <c r="DB19" s="394"/>
      <c r="DC19" s="394"/>
      <c r="DD19" s="394"/>
      <c r="DE19" s="394"/>
      <c r="DF19" s="394"/>
      <c r="DG19" s="394"/>
      <c r="DH19" s="395"/>
      <c r="DI19" s="390"/>
      <c r="DJ19" s="390"/>
      <c r="DK19" s="431"/>
      <c r="DL19" s="431"/>
      <c r="DM19" s="431"/>
      <c r="DN19" s="431"/>
      <c r="DO19" s="431"/>
      <c r="DP19" s="431"/>
      <c r="DQ19" s="430"/>
      <c r="DR19" s="396"/>
      <c r="DS19" s="394"/>
      <c r="DT19" s="394"/>
      <c r="DU19" s="394"/>
      <c r="DV19" s="395"/>
      <c r="DW19" s="461"/>
      <c r="DX19" s="396"/>
      <c r="DY19" s="394"/>
      <c r="DZ19" s="394"/>
      <c r="EA19" s="394"/>
      <c r="EB19" s="395"/>
      <c r="EC19" s="461"/>
      <c r="ED19" s="462"/>
    </row>
    <row r="20" spans="2:134" s="19" customFormat="1" ht="12.6" customHeight="1" x14ac:dyDescent="0.2">
      <c r="B20" s="477"/>
      <c r="C20" s="467"/>
      <c r="D20" s="451"/>
      <c r="E20" s="477"/>
      <c r="F20" s="487"/>
      <c r="G20" s="489"/>
      <c r="H20" s="498"/>
      <c r="I20" s="498"/>
      <c r="J20" s="528"/>
      <c r="K20" s="487"/>
      <c r="L20" s="452"/>
      <c r="M20" s="492"/>
      <c r="N20" s="487"/>
      <c r="O20" s="452"/>
      <c r="P20" s="450"/>
      <c r="Q20" s="428"/>
      <c r="R20" s="423"/>
      <c r="S20" s="447"/>
      <c r="T20" s="559"/>
      <c r="U20" s="428"/>
      <c r="V20" s="423"/>
      <c r="W20" s="494"/>
      <c r="X20" s="330" t="s">
        <v>157</v>
      </c>
      <c r="Y20" s="331" t="s">
        <v>152</v>
      </c>
      <c r="Z20" s="332">
        <f>VLOOKUP($X20,vstupy!$B$18:$F$31,MATCH($Y20,vstupy!$B$17:$F$17,0),0)</f>
        <v>0</v>
      </c>
      <c r="AA20" s="333" t="s">
        <v>158</v>
      </c>
      <c r="AB20" s="332">
        <f>VLOOKUP($AA20,[1]vstupy!$B$34:$C$36,2,FALSE)</f>
        <v>0</v>
      </c>
      <c r="AC20" s="332">
        <f t="shared" si="7"/>
        <v>0</v>
      </c>
      <c r="AD20" s="482"/>
      <c r="AE20" s="475"/>
      <c r="AF20" s="490"/>
      <c r="AG20" s="420"/>
      <c r="AH20" s="420"/>
      <c r="AI20" s="420"/>
      <c r="AJ20" s="420"/>
      <c r="AK20" s="420"/>
      <c r="AL20" s="420"/>
      <c r="AM20" s="419"/>
      <c r="AN20" s="420"/>
      <c r="AO20" s="422"/>
      <c r="AP20" s="396"/>
      <c r="AQ20" s="394"/>
      <c r="AR20" s="394"/>
      <c r="AS20" s="394"/>
      <c r="AT20" s="394"/>
      <c r="AU20" s="394"/>
      <c r="AV20" s="394"/>
      <c r="AW20" s="394"/>
      <c r="AX20" s="394"/>
      <c r="AY20" s="394"/>
      <c r="AZ20" s="394"/>
      <c r="BA20" s="394"/>
      <c r="BB20" s="394"/>
      <c r="BC20" s="394"/>
      <c r="BD20" s="394"/>
      <c r="BE20" s="394"/>
      <c r="BF20" s="394"/>
      <c r="BG20" s="394"/>
      <c r="BH20" s="394"/>
      <c r="BI20" s="534"/>
      <c r="BJ20" s="393"/>
      <c r="BK20" s="396"/>
      <c r="BL20" s="394"/>
      <c r="BM20" s="394"/>
      <c r="BN20" s="394"/>
      <c r="BO20" s="394"/>
      <c r="BP20" s="394"/>
      <c r="BQ20" s="394"/>
      <c r="BR20" s="394"/>
      <c r="BS20" s="394"/>
      <c r="BT20" s="395"/>
      <c r="BU20" s="396"/>
      <c r="BV20" s="394"/>
      <c r="BW20" s="394"/>
      <c r="BX20" s="394"/>
      <c r="BY20" s="394"/>
      <c r="BZ20" s="394"/>
      <c r="CA20" s="394"/>
      <c r="CB20" s="394"/>
      <c r="CC20" s="394"/>
      <c r="CD20" s="395"/>
      <c r="CE20" s="433"/>
      <c r="CF20" s="396"/>
      <c r="CG20" s="394"/>
      <c r="CH20" s="394"/>
      <c r="CI20" s="394"/>
      <c r="CJ20" s="395"/>
      <c r="CK20" s="434"/>
      <c r="CL20" s="437"/>
      <c r="CM20" s="396"/>
      <c r="CN20" s="394"/>
      <c r="CO20" s="394"/>
      <c r="CP20" s="394"/>
      <c r="CQ20" s="394"/>
      <c r="CR20" s="394"/>
      <c r="CS20" s="394"/>
      <c r="CT20" s="394"/>
      <c r="CU20" s="394"/>
      <c r="CV20" s="395"/>
      <c r="CW20" s="393"/>
      <c r="CX20" s="393"/>
      <c r="CY20" s="396"/>
      <c r="CZ20" s="394"/>
      <c r="DA20" s="394"/>
      <c r="DB20" s="394"/>
      <c r="DC20" s="394"/>
      <c r="DD20" s="394"/>
      <c r="DE20" s="394"/>
      <c r="DF20" s="394"/>
      <c r="DG20" s="394"/>
      <c r="DH20" s="395"/>
      <c r="DI20" s="390"/>
      <c r="DJ20" s="390"/>
      <c r="DK20" s="431"/>
      <c r="DL20" s="431"/>
      <c r="DM20" s="431"/>
      <c r="DN20" s="431"/>
      <c r="DO20" s="431"/>
      <c r="DP20" s="431"/>
      <c r="DQ20" s="430"/>
      <c r="DR20" s="396"/>
      <c r="DS20" s="394"/>
      <c r="DT20" s="394"/>
      <c r="DU20" s="394"/>
      <c r="DV20" s="395"/>
      <c r="DW20" s="461"/>
      <c r="DX20" s="396"/>
      <c r="DY20" s="394"/>
      <c r="DZ20" s="394"/>
      <c r="EA20" s="394"/>
      <c r="EB20" s="395"/>
      <c r="EC20" s="461"/>
      <c r="ED20" s="462"/>
    </row>
    <row r="21" spans="2:134" ht="12.6" customHeight="1" x14ac:dyDescent="0.2">
      <c r="B21" s="499">
        <v>5</v>
      </c>
      <c r="C21" s="466" t="s">
        <v>310</v>
      </c>
      <c r="D21" s="470" t="s">
        <v>301</v>
      </c>
      <c r="E21" s="451" t="s">
        <v>311</v>
      </c>
      <c r="F21" s="470" t="s">
        <v>208</v>
      </c>
      <c r="G21" s="489">
        <v>45931</v>
      </c>
      <c r="H21" s="509" t="str">
        <f t="shared" si="58"/>
        <v/>
      </c>
      <c r="I21" s="509" t="str">
        <f t="shared" ref="I21" si="173">IF($F21="3e)  Skoršia transpozícia  - zavedenie transpozície pred termínom ktorý určuje smernica EÚ. ",$H21,"NA")</f>
        <v>NA</v>
      </c>
      <c r="J21" s="523">
        <f t="shared" ref="J21" si="174">IF(I21&gt;12,1,I21/12)</f>
        <v>1</v>
      </c>
      <c r="K21" s="470" t="s">
        <v>309</v>
      </c>
      <c r="L21" s="451">
        <v>139</v>
      </c>
      <c r="M21" s="493">
        <f>IF(L21="N",0,L21)</f>
        <v>139</v>
      </c>
      <c r="N21" s="470" t="s">
        <v>213</v>
      </c>
      <c r="O21" s="495"/>
      <c r="P21" s="449"/>
      <c r="Q21" s="429" t="s">
        <v>36</v>
      </c>
      <c r="R21" s="424">
        <f>VLOOKUP(Q21,[1]vstupy!$B$3:$C$15,2,FALSE)</f>
        <v>0</v>
      </c>
      <c r="S21" s="448"/>
      <c r="T21" s="454">
        <v>4.92</v>
      </c>
      <c r="U21" s="429" t="s">
        <v>185</v>
      </c>
      <c r="V21" s="424">
        <f>VLOOKUP(U21,[1]vstupy!$B$3:$C$15,2,FALSE)</f>
        <v>0.25</v>
      </c>
      <c r="W21" s="449">
        <v>45</v>
      </c>
      <c r="X21" s="194" t="s">
        <v>148</v>
      </c>
      <c r="Y21" s="208" t="s">
        <v>154</v>
      </c>
      <c r="Z21" s="205">
        <f>VLOOKUP($X21,vstupy!$B$18:$F$31,MATCH($Y21,vstupy!$B$17:$F$17,0),0)</f>
        <v>120</v>
      </c>
      <c r="AA21" s="133" t="s">
        <v>162</v>
      </c>
      <c r="AB21" s="205">
        <f>VLOOKUP($AA21,[1]vstupy!$B$34:$C$36,2,FALSE)</f>
        <v>60</v>
      </c>
      <c r="AC21" s="205">
        <f t="shared" si="7"/>
        <v>180</v>
      </c>
      <c r="AD21" s="500" t="s">
        <v>185</v>
      </c>
      <c r="AE21" s="473">
        <f>VLOOKUP(AD21,vstupy!$B$3:$C$15,2,FALSE)</f>
        <v>0.25</v>
      </c>
      <c r="AF21" s="476">
        <f>IFERROR(IF(M21=0,"N",O21/L21*J21),0)</f>
        <v>0</v>
      </c>
      <c r="AG21" s="419">
        <f>O21*J21</f>
        <v>0</v>
      </c>
      <c r="AH21" s="426">
        <f t="shared" ref="AH21" si="175">P21*R21*J21</f>
        <v>0</v>
      </c>
      <c r="AI21" s="419">
        <f t="shared" ref="AI21" si="176">IFERROR(AH21*M21,0)</f>
        <v>0</v>
      </c>
      <c r="AJ21" s="426">
        <f t="shared" ref="AJ21:AJ81" si="177">IFERROR(IF(M21=0,"N",S21/L21*J21),0)</f>
        <v>0</v>
      </c>
      <c r="AK21" s="419">
        <f>S21*J21</f>
        <v>0</v>
      </c>
      <c r="AL21" s="419">
        <f>T21*V21*J21</f>
        <v>1.23</v>
      </c>
      <c r="AM21" s="425">
        <f t="shared" ref="AM21" si="178">IFERROR(AL21*M21,0)</f>
        <v>170.97</v>
      </c>
      <c r="AN21" s="419">
        <f t="shared" ref="AN21" si="179">IF(W21&gt;0,IF(AE21&gt;0,($G$5/160)*(W21/60)*AE21*J21,0),IF(AE21&gt;0,($G$5/160)*((AC21+AC22+AC23)/60)*AE21*J21,0))</f>
        <v>2.2824023437500003</v>
      </c>
      <c r="AO21" s="421">
        <f>IFERROR(AN21*M21,0)</f>
        <v>317.25392578125002</v>
      </c>
      <c r="AP21" s="396">
        <f t="shared" ref="AP21" si="180">IF($N21="In (zvyšuje náklady)",AF21,0)</f>
        <v>0</v>
      </c>
      <c r="AQ21" s="394">
        <f t="shared" ref="AQ21" si="181">IF($N21="In (zvyšuje náklady)",AG21,0)</f>
        <v>0</v>
      </c>
      <c r="AR21" s="394">
        <f t="shared" ref="AR21" si="182">IF($N21="In (zvyšuje náklady)",AH21,0)</f>
        <v>0</v>
      </c>
      <c r="AS21" s="394">
        <f t="shared" ref="AS21" si="183">IF($N21="In (zvyšuje náklady)",AI21,0)</f>
        <v>0</v>
      </c>
      <c r="AT21" s="394">
        <f t="shared" ref="AT21" si="184">IF($N21="In (zvyšuje náklady)",AJ21,0)</f>
        <v>0</v>
      </c>
      <c r="AU21" s="394">
        <f t="shared" ref="AU21" si="185">IF($N21="In (zvyšuje náklady)",AK21,0)</f>
        <v>0</v>
      </c>
      <c r="AV21" s="394">
        <f t="shared" ref="AV21" si="186">IF($N21="In (zvyšuje náklady)",AL21,0)</f>
        <v>0</v>
      </c>
      <c r="AW21" s="394">
        <f t="shared" ref="AW21" si="187">IF($N21="In (zvyšuje náklady)",AM21,0)</f>
        <v>0</v>
      </c>
      <c r="AX21" s="394">
        <f t="shared" ref="AX21" si="188">IF($N21="In (zvyšuje náklady)",AN21,0)</f>
        <v>0</v>
      </c>
      <c r="AY21" s="394">
        <f t="shared" ref="AY21" si="189">IF($N21="In (zvyšuje náklady)",AO21,0)</f>
        <v>0</v>
      </c>
      <c r="AZ21" s="394">
        <f t="shared" ref="AZ21" si="190">IF($N21="Out (znižuje náklady)",AF21,"0")</f>
        <v>0</v>
      </c>
      <c r="BA21" s="394">
        <f t="shared" ref="BA21" si="191">IF($N21="Out (znižuje náklady)",AG21,"0")</f>
        <v>0</v>
      </c>
      <c r="BB21" s="394">
        <f t="shared" ref="BB21" si="192">IF($N21="Out (znižuje náklady)",AH21,"0")</f>
        <v>0</v>
      </c>
      <c r="BC21" s="394">
        <f t="shared" ref="BC21" si="193">IF($N21="Out (znižuje náklady)",AI21,"0")</f>
        <v>0</v>
      </c>
      <c r="BD21" s="394">
        <f t="shared" ref="BD21" si="194">IF($N21="Out (znižuje náklady)",AJ21,"0")</f>
        <v>0</v>
      </c>
      <c r="BE21" s="394">
        <f t="shared" ref="BE21" si="195">IF($N21="Out (znižuje náklady)",AK21,"0")</f>
        <v>0</v>
      </c>
      <c r="BF21" s="394">
        <f t="shared" ref="BF21" si="196">IF($N21="Out (znižuje náklady)",AL21,"0")</f>
        <v>1.23</v>
      </c>
      <c r="BG21" s="394">
        <f t="shared" ref="BG21" si="197">IF($N21="Out (znižuje náklady)",AM21,"0")</f>
        <v>170.97</v>
      </c>
      <c r="BH21" s="394">
        <f t="shared" ref="BH21" si="198">IF($N21="Out (znižuje náklady)",AN21,"0")</f>
        <v>2.2824023437500003</v>
      </c>
      <c r="BI21" s="534">
        <f t="shared" ref="BI21" si="199">IF($N21="Out (znižuje náklady)",AO21,"0")</f>
        <v>317.25392578125002</v>
      </c>
      <c r="BJ21" s="393">
        <f>IF(F21=vstupy!$B$47,0,1)</f>
        <v>1</v>
      </c>
      <c r="BK21" s="396">
        <f t="shared" ref="BK21" si="200">$BJ21*AP21</f>
        <v>0</v>
      </c>
      <c r="BL21" s="394">
        <f t="shared" ref="BL21" si="201">$BJ21*AQ21</f>
        <v>0</v>
      </c>
      <c r="BM21" s="394">
        <f t="shared" ref="BM21" si="202">$BJ21*AR21</f>
        <v>0</v>
      </c>
      <c r="BN21" s="394">
        <f t="shared" ref="BN21" si="203">$BJ21*AS21</f>
        <v>0</v>
      </c>
      <c r="BO21" s="394">
        <f t="shared" ref="BO21" si="204">$BJ21*AT21</f>
        <v>0</v>
      </c>
      <c r="BP21" s="394">
        <f t="shared" ref="BP21" si="205">$BJ21*AU21</f>
        <v>0</v>
      </c>
      <c r="BQ21" s="394">
        <f t="shared" ref="BQ21" si="206">$BJ21*AV21</f>
        <v>0</v>
      </c>
      <c r="BR21" s="394">
        <f t="shared" ref="BR21" si="207">$BJ21*AW21</f>
        <v>0</v>
      </c>
      <c r="BS21" s="394">
        <f t="shared" ref="BS21" si="208">$BJ21*AX21</f>
        <v>0</v>
      </c>
      <c r="BT21" s="395">
        <f t="shared" ref="BT21" si="209">$BJ21*AY21</f>
        <v>0</v>
      </c>
      <c r="BU21" s="396">
        <f t="shared" ref="BU21" si="210">$BJ21*AZ21</f>
        <v>0</v>
      </c>
      <c r="BV21" s="394">
        <f t="shared" ref="BV21" si="211">$BJ21*BA21</f>
        <v>0</v>
      </c>
      <c r="BW21" s="394">
        <f t="shared" ref="BW21" si="212">$BJ21*BB21</f>
        <v>0</v>
      </c>
      <c r="BX21" s="394">
        <f t="shared" ref="BX21" si="213">$BJ21*BC21</f>
        <v>0</v>
      </c>
      <c r="BY21" s="394">
        <f t="shared" ref="BY21" si="214">$BJ21*BD21</f>
        <v>0</v>
      </c>
      <c r="BZ21" s="394">
        <f t="shared" ref="BZ21" si="215">$BJ21*BE21</f>
        <v>0</v>
      </c>
      <c r="CA21" s="394">
        <f t="shared" ref="CA21" si="216">$BJ21*BF21</f>
        <v>1.23</v>
      </c>
      <c r="CB21" s="394">
        <f t="shared" ref="CB21" si="217">$BJ21*BG21</f>
        <v>170.97</v>
      </c>
      <c r="CC21" s="394">
        <f t="shared" ref="CC21" si="218">$BJ21*BH21</f>
        <v>2.2824023437500003</v>
      </c>
      <c r="CD21" s="395">
        <f t="shared" ref="CD21" si="219">$BJ21*BI21</f>
        <v>317.25392578125002</v>
      </c>
      <c r="CE21" s="433">
        <f>IF(N21="Nemení sa",1,0)</f>
        <v>0</v>
      </c>
      <c r="CF21" s="396">
        <f>AG21*$CE21</f>
        <v>0</v>
      </c>
      <c r="CG21" s="394">
        <f>AI21*$CE21</f>
        <v>0</v>
      </c>
      <c r="CH21" s="394">
        <f>AK21*$CE21</f>
        <v>0</v>
      </c>
      <c r="CI21" s="394">
        <f>AM21*$CE21</f>
        <v>0</v>
      </c>
      <c r="CJ21" s="395">
        <f>AO21*$CE21</f>
        <v>0</v>
      </c>
      <c r="CK21" s="434">
        <f t="shared" ref="CK21" si="220">SUM(CF21:CJ23)</f>
        <v>0</v>
      </c>
      <c r="CL21" s="435">
        <f>IF(F21=vstupy!B$42,"1",0)</f>
        <v>0</v>
      </c>
      <c r="CM21" s="396">
        <f t="shared" ref="CM21:CV21" si="221">IF($CL21="1",AP21,0)</f>
        <v>0</v>
      </c>
      <c r="CN21" s="394">
        <f t="shared" si="221"/>
        <v>0</v>
      </c>
      <c r="CO21" s="394">
        <f t="shared" si="221"/>
        <v>0</v>
      </c>
      <c r="CP21" s="394">
        <f t="shared" si="221"/>
        <v>0</v>
      </c>
      <c r="CQ21" s="394">
        <f t="shared" si="221"/>
        <v>0</v>
      </c>
      <c r="CR21" s="394">
        <f t="shared" si="221"/>
        <v>0</v>
      </c>
      <c r="CS21" s="394">
        <f t="shared" si="221"/>
        <v>0</v>
      </c>
      <c r="CT21" s="394">
        <f t="shared" si="221"/>
        <v>0</v>
      </c>
      <c r="CU21" s="394">
        <f t="shared" si="221"/>
        <v>0</v>
      </c>
      <c r="CV21" s="395">
        <f t="shared" si="221"/>
        <v>0</v>
      </c>
      <c r="CW21" s="393">
        <f>CP21+CT21+CV21</f>
        <v>0</v>
      </c>
      <c r="CX21" s="393">
        <f t="shared" ref="CX21" si="222">CN21+CR21</f>
        <v>0</v>
      </c>
      <c r="CY21" s="396">
        <f t="shared" ref="CY21:DH21" si="223">IF($CL21="1",AZ21,0)</f>
        <v>0</v>
      </c>
      <c r="CZ21" s="394">
        <f t="shared" si="223"/>
        <v>0</v>
      </c>
      <c r="DA21" s="394">
        <f t="shared" si="223"/>
        <v>0</v>
      </c>
      <c r="DB21" s="394">
        <f t="shared" si="223"/>
        <v>0</v>
      </c>
      <c r="DC21" s="394">
        <f t="shared" si="223"/>
        <v>0</v>
      </c>
      <c r="DD21" s="394">
        <f t="shared" si="223"/>
        <v>0</v>
      </c>
      <c r="DE21" s="394">
        <f t="shared" si="223"/>
        <v>0</v>
      </c>
      <c r="DF21" s="394">
        <f t="shared" si="223"/>
        <v>0</v>
      </c>
      <c r="DG21" s="394">
        <f t="shared" si="223"/>
        <v>0</v>
      </c>
      <c r="DH21" s="395">
        <f t="shared" si="223"/>
        <v>0</v>
      </c>
      <c r="DI21" s="390">
        <f>DB21+DF21+DH21</f>
        <v>0</v>
      </c>
      <c r="DJ21" s="390">
        <f t="shared" ref="DJ21" si="224">CZ21+DD21</f>
        <v>0</v>
      </c>
      <c r="DK21" s="431">
        <f>IF(CE21=0,1,0)</f>
        <v>1</v>
      </c>
      <c r="DL21" s="431">
        <f>IFERROR(IF($AF21="N",AH21+AJ21+AL21+AN21,AF21+AH21+AJ21+AL21+AN21),0)*$DK21</f>
        <v>3.5124023437500003</v>
      </c>
      <c r="DM21" s="431">
        <f>(AG21+AI21+AK21+AM21+AO21)*$DK21</f>
        <v>488.22392578125005</v>
      </c>
      <c r="DN21" s="431">
        <f>AS21+AW21+AY21-CW21</f>
        <v>0</v>
      </c>
      <c r="DO21" s="431">
        <f>BC21+BG21+BI21-DI21</f>
        <v>488.22392578125005</v>
      </c>
      <c r="DP21" s="431">
        <f>DN21+DO21</f>
        <v>488.22392578125005</v>
      </c>
      <c r="DQ21" s="430" t="str">
        <f>IF(OR(F21=vstupy!B$40,F21=vstupy!B$41,F21=vstupy!B$42,),"0","1")</f>
        <v>0</v>
      </c>
      <c r="DR21" s="396">
        <f>IF($DQ21="1",AQ21,"0")+CF21</f>
        <v>0</v>
      </c>
      <c r="DS21" s="394">
        <f>IF($DQ21="1",AS21,"0")+CG21</f>
        <v>0</v>
      </c>
      <c r="DT21" s="394">
        <f>IF($DQ21="1",AU21,"0")+CH21</f>
        <v>0</v>
      </c>
      <c r="DU21" s="394">
        <f>IF($DQ21="1",AW21,"0")+CI21</f>
        <v>0</v>
      </c>
      <c r="DV21" s="395">
        <f>IF($DQ21="1",AY21,"0")+CJ21</f>
        <v>0</v>
      </c>
      <c r="DW21" s="461">
        <f t="shared" ref="DW21" si="225">SUM(DR21:DV23)</f>
        <v>0</v>
      </c>
      <c r="DX21" s="396" t="str">
        <f t="shared" ref="DX21" si="226">IF($DQ21="1",BA21,"0")</f>
        <v>0</v>
      </c>
      <c r="DY21" s="394" t="str">
        <f t="shared" ref="DY21" si="227">IF($DQ21="1",BC21,"0")</f>
        <v>0</v>
      </c>
      <c r="DZ21" s="394" t="str">
        <f t="shared" ref="DZ21" si="228">IF($DQ21="1",BE21,"0")</f>
        <v>0</v>
      </c>
      <c r="EA21" s="394" t="str">
        <f>IF($DQ21="1",BG21,"0")</f>
        <v>0</v>
      </c>
      <c r="EB21" s="395" t="str">
        <f>IF($DQ21="1",BI21,"0")</f>
        <v>0</v>
      </c>
      <c r="EC21" s="461">
        <f t="shared" ref="EC21" si="229">SUM(DX21:EB23)</f>
        <v>0</v>
      </c>
      <c r="ED21" s="462">
        <f>EC21+DW21</f>
        <v>0</v>
      </c>
    </row>
    <row r="22" spans="2:134" ht="12.6" customHeight="1" x14ac:dyDescent="0.2">
      <c r="B22" s="499"/>
      <c r="C22" s="466"/>
      <c r="D22" s="471"/>
      <c r="E22" s="451"/>
      <c r="F22" s="471"/>
      <c r="G22" s="489"/>
      <c r="H22" s="510"/>
      <c r="I22" s="510"/>
      <c r="J22" s="524"/>
      <c r="K22" s="471"/>
      <c r="L22" s="451"/>
      <c r="M22" s="493"/>
      <c r="N22" s="471"/>
      <c r="O22" s="495"/>
      <c r="P22" s="449"/>
      <c r="Q22" s="429"/>
      <c r="R22" s="424"/>
      <c r="S22" s="448"/>
      <c r="T22" s="454"/>
      <c r="U22" s="429"/>
      <c r="V22" s="424"/>
      <c r="W22" s="449"/>
      <c r="X22" s="194" t="s">
        <v>157</v>
      </c>
      <c r="Y22" s="208" t="s">
        <v>152</v>
      </c>
      <c r="Z22" s="205">
        <f>VLOOKUP($X22,vstupy!$B$18:$F$31,MATCH($Y22,vstupy!$B$17:$F$17,0),0)</f>
        <v>0</v>
      </c>
      <c r="AA22" s="133" t="s">
        <v>158</v>
      </c>
      <c r="AB22" s="205">
        <f>VLOOKUP($AA22,[1]vstupy!$B$34:$C$36,2,FALSE)</f>
        <v>0</v>
      </c>
      <c r="AC22" s="205">
        <f t="shared" si="7"/>
        <v>0</v>
      </c>
      <c r="AD22" s="501"/>
      <c r="AE22" s="474"/>
      <c r="AF22" s="396"/>
      <c r="AG22" s="420"/>
      <c r="AH22" s="420"/>
      <c r="AI22" s="420"/>
      <c r="AJ22" s="420"/>
      <c r="AK22" s="420"/>
      <c r="AL22" s="420"/>
      <c r="AM22" s="427"/>
      <c r="AN22" s="420"/>
      <c r="AO22" s="422"/>
      <c r="AP22" s="396"/>
      <c r="AQ22" s="394"/>
      <c r="AR22" s="394"/>
      <c r="AS22" s="394"/>
      <c r="AT22" s="394"/>
      <c r="AU22" s="394"/>
      <c r="AV22" s="394"/>
      <c r="AW22" s="394"/>
      <c r="AX22" s="394"/>
      <c r="AY22" s="394"/>
      <c r="AZ22" s="394"/>
      <c r="BA22" s="394"/>
      <c r="BB22" s="394"/>
      <c r="BC22" s="394"/>
      <c r="BD22" s="394"/>
      <c r="BE22" s="394"/>
      <c r="BF22" s="394"/>
      <c r="BG22" s="394"/>
      <c r="BH22" s="394"/>
      <c r="BI22" s="534"/>
      <c r="BJ22" s="393"/>
      <c r="BK22" s="396"/>
      <c r="BL22" s="394"/>
      <c r="BM22" s="394"/>
      <c r="BN22" s="394"/>
      <c r="BO22" s="394"/>
      <c r="BP22" s="394"/>
      <c r="BQ22" s="394"/>
      <c r="BR22" s="394"/>
      <c r="BS22" s="394"/>
      <c r="BT22" s="395"/>
      <c r="BU22" s="396"/>
      <c r="BV22" s="394"/>
      <c r="BW22" s="394"/>
      <c r="BX22" s="394"/>
      <c r="BY22" s="394"/>
      <c r="BZ22" s="394"/>
      <c r="CA22" s="394"/>
      <c r="CB22" s="394"/>
      <c r="CC22" s="394"/>
      <c r="CD22" s="395"/>
      <c r="CE22" s="433"/>
      <c r="CF22" s="396"/>
      <c r="CG22" s="394"/>
      <c r="CH22" s="394"/>
      <c r="CI22" s="394"/>
      <c r="CJ22" s="395"/>
      <c r="CK22" s="434"/>
      <c r="CL22" s="436"/>
      <c r="CM22" s="396"/>
      <c r="CN22" s="394"/>
      <c r="CO22" s="394"/>
      <c r="CP22" s="394"/>
      <c r="CQ22" s="394"/>
      <c r="CR22" s="394"/>
      <c r="CS22" s="394"/>
      <c r="CT22" s="394"/>
      <c r="CU22" s="394"/>
      <c r="CV22" s="395"/>
      <c r="CW22" s="393"/>
      <c r="CX22" s="393"/>
      <c r="CY22" s="396"/>
      <c r="CZ22" s="394"/>
      <c r="DA22" s="394"/>
      <c r="DB22" s="394"/>
      <c r="DC22" s="394"/>
      <c r="DD22" s="394"/>
      <c r="DE22" s="394"/>
      <c r="DF22" s="394"/>
      <c r="DG22" s="394"/>
      <c r="DH22" s="395"/>
      <c r="DI22" s="390"/>
      <c r="DJ22" s="390"/>
      <c r="DK22" s="431"/>
      <c r="DL22" s="431"/>
      <c r="DM22" s="431"/>
      <c r="DN22" s="431"/>
      <c r="DO22" s="431"/>
      <c r="DP22" s="431"/>
      <c r="DQ22" s="430"/>
      <c r="DR22" s="396"/>
      <c r="DS22" s="394"/>
      <c r="DT22" s="394"/>
      <c r="DU22" s="394"/>
      <c r="DV22" s="395"/>
      <c r="DW22" s="461"/>
      <c r="DX22" s="396"/>
      <c r="DY22" s="394"/>
      <c r="DZ22" s="394"/>
      <c r="EA22" s="394"/>
      <c r="EB22" s="395"/>
      <c r="EC22" s="461"/>
      <c r="ED22" s="462"/>
    </row>
    <row r="23" spans="2:134" ht="12.6" customHeight="1" x14ac:dyDescent="0.2">
      <c r="B23" s="499"/>
      <c r="C23" s="466"/>
      <c r="D23" s="472"/>
      <c r="E23" s="451"/>
      <c r="F23" s="472"/>
      <c r="G23" s="489"/>
      <c r="H23" s="511"/>
      <c r="I23" s="511"/>
      <c r="J23" s="525"/>
      <c r="K23" s="472"/>
      <c r="L23" s="451"/>
      <c r="M23" s="493"/>
      <c r="N23" s="472"/>
      <c r="O23" s="495"/>
      <c r="P23" s="449"/>
      <c r="Q23" s="429"/>
      <c r="R23" s="424"/>
      <c r="S23" s="448"/>
      <c r="T23" s="454"/>
      <c r="U23" s="429"/>
      <c r="V23" s="424"/>
      <c r="W23" s="449"/>
      <c r="X23" s="194" t="s">
        <v>157</v>
      </c>
      <c r="Y23" s="208" t="s">
        <v>152</v>
      </c>
      <c r="Z23" s="205">
        <f>VLOOKUP($X23,vstupy!$B$18:$F$31,MATCH($Y23,vstupy!$B$17:$F$17,0),0)</f>
        <v>0</v>
      </c>
      <c r="AA23" s="133" t="s">
        <v>158</v>
      </c>
      <c r="AB23" s="205">
        <f>VLOOKUP($AA23,[1]vstupy!$B$34:$C$36,2,FALSE)</f>
        <v>0</v>
      </c>
      <c r="AC23" s="205">
        <f t="shared" si="7"/>
        <v>0</v>
      </c>
      <c r="AD23" s="502"/>
      <c r="AE23" s="475"/>
      <c r="AF23" s="396"/>
      <c r="AG23" s="420"/>
      <c r="AH23" s="420"/>
      <c r="AI23" s="420"/>
      <c r="AJ23" s="420"/>
      <c r="AK23" s="420"/>
      <c r="AL23" s="420"/>
      <c r="AM23" s="419"/>
      <c r="AN23" s="420"/>
      <c r="AO23" s="422"/>
      <c r="AP23" s="396"/>
      <c r="AQ23" s="394"/>
      <c r="AR23" s="394"/>
      <c r="AS23" s="394"/>
      <c r="AT23" s="394"/>
      <c r="AU23" s="394"/>
      <c r="AV23" s="394"/>
      <c r="AW23" s="394"/>
      <c r="AX23" s="394"/>
      <c r="AY23" s="394"/>
      <c r="AZ23" s="394"/>
      <c r="BA23" s="394"/>
      <c r="BB23" s="394"/>
      <c r="BC23" s="394"/>
      <c r="BD23" s="394"/>
      <c r="BE23" s="394"/>
      <c r="BF23" s="394"/>
      <c r="BG23" s="394"/>
      <c r="BH23" s="394"/>
      <c r="BI23" s="534"/>
      <c r="BJ23" s="393"/>
      <c r="BK23" s="396"/>
      <c r="BL23" s="394"/>
      <c r="BM23" s="394"/>
      <c r="BN23" s="394"/>
      <c r="BO23" s="394"/>
      <c r="BP23" s="394"/>
      <c r="BQ23" s="394"/>
      <c r="BR23" s="394"/>
      <c r="BS23" s="394"/>
      <c r="BT23" s="395"/>
      <c r="BU23" s="396"/>
      <c r="BV23" s="394"/>
      <c r="BW23" s="394"/>
      <c r="BX23" s="394"/>
      <c r="BY23" s="394"/>
      <c r="BZ23" s="394"/>
      <c r="CA23" s="394"/>
      <c r="CB23" s="394"/>
      <c r="CC23" s="394"/>
      <c r="CD23" s="395"/>
      <c r="CE23" s="433"/>
      <c r="CF23" s="396"/>
      <c r="CG23" s="394"/>
      <c r="CH23" s="394"/>
      <c r="CI23" s="394"/>
      <c r="CJ23" s="395"/>
      <c r="CK23" s="434"/>
      <c r="CL23" s="437"/>
      <c r="CM23" s="396"/>
      <c r="CN23" s="394"/>
      <c r="CO23" s="394"/>
      <c r="CP23" s="394"/>
      <c r="CQ23" s="394"/>
      <c r="CR23" s="394"/>
      <c r="CS23" s="394"/>
      <c r="CT23" s="394"/>
      <c r="CU23" s="394"/>
      <c r="CV23" s="395"/>
      <c r="CW23" s="393"/>
      <c r="CX23" s="393"/>
      <c r="CY23" s="396"/>
      <c r="CZ23" s="394"/>
      <c r="DA23" s="394"/>
      <c r="DB23" s="394"/>
      <c r="DC23" s="394"/>
      <c r="DD23" s="394"/>
      <c r="DE23" s="394"/>
      <c r="DF23" s="394"/>
      <c r="DG23" s="394"/>
      <c r="DH23" s="395"/>
      <c r="DI23" s="390"/>
      <c r="DJ23" s="390"/>
      <c r="DK23" s="431"/>
      <c r="DL23" s="431"/>
      <c r="DM23" s="431"/>
      <c r="DN23" s="431"/>
      <c r="DO23" s="431"/>
      <c r="DP23" s="431"/>
      <c r="DQ23" s="430"/>
      <c r="DR23" s="396"/>
      <c r="DS23" s="394"/>
      <c r="DT23" s="394"/>
      <c r="DU23" s="394"/>
      <c r="DV23" s="395"/>
      <c r="DW23" s="461"/>
      <c r="DX23" s="396"/>
      <c r="DY23" s="394"/>
      <c r="DZ23" s="394"/>
      <c r="EA23" s="394"/>
      <c r="EB23" s="395"/>
      <c r="EC23" s="461"/>
      <c r="ED23" s="462"/>
    </row>
    <row r="24" spans="2:134" s="19" customFormat="1" ht="12.6" customHeight="1" x14ac:dyDescent="0.2">
      <c r="B24" s="477">
        <v>6</v>
      </c>
      <c r="C24" s="467" t="s">
        <v>312</v>
      </c>
      <c r="D24" s="470" t="s">
        <v>301</v>
      </c>
      <c r="E24" s="451" t="s">
        <v>311</v>
      </c>
      <c r="F24" s="485" t="s">
        <v>208</v>
      </c>
      <c r="G24" s="489">
        <v>45931</v>
      </c>
      <c r="H24" s="496" t="str">
        <f t="shared" ref="H24" si="230">IF($F24="3e)  Skoršia transpozícia  - zavedenie transpozície pred termínom ktorý určuje smernica EÚ. "," ","")</f>
        <v/>
      </c>
      <c r="I24" s="496" t="str">
        <f t="shared" ref="I24" si="231">IF($F24="3e)  Skoršia transpozícia  - zavedenie transpozície pred termínom ktorý určuje smernica EÚ. ",$H24,"NA")</f>
        <v>NA</v>
      </c>
      <c r="J24" s="526">
        <f>IF(I24&gt;12,1,I24/12)</f>
        <v>1</v>
      </c>
      <c r="K24" s="470" t="s">
        <v>309</v>
      </c>
      <c r="L24" s="452">
        <v>139</v>
      </c>
      <c r="M24" s="492">
        <f>IF(L24="N",0,L24)</f>
        <v>139</v>
      </c>
      <c r="N24" s="485" t="s">
        <v>213</v>
      </c>
      <c r="O24" s="452"/>
      <c r="P24" s="450"/>
      <c r="Q24" s="428" t="s">
        <v>36</v>
      </c>
      <c r="R24" s="423">
        <f>VLOOKUP(Q24,[1]vstupy!$B$3:$C$15,2,FALSE)</f>
        <v>0</v>
      </c>
      <c r="S24" s="447"/>
      <c r="T24" s="453">
        <v>4.92</v>
      </c>
      <c r="U24" s="428" t="s">
        <v>185</v>
      </c>
      <c r="V24" s="423">
        <f>VLOOKUP(U24,[1]vstupy!$B$3:$C$15,2,FALSE)</f>
        <v>0.25</v>
      </c>
      <c r="W24" s="450">
        <v>45</v>
      </c>
      <c r="X24" s="330" t="s">
        <v>148</v>
      </c>
      <c r="Y24" s="331" t="s">
        <v>154</v>
      </c>
      <c r="Z24" s="332">
        <f>VLOOKUP($X24,vstupy!$B$18:$F$31,MATCH($Y24,vstupy!$B$17:$F$17,0),0)</f>
        <v>120</v>
      </c>
      <c r="AA24" s="333" t="s">
        <v>162</v>
      </c>
      <c r="AB24" s="332">
        <f>VLOOKUP($AA24,[1]vstupy!$B$34:$C$36,2,FALSE)</f>
        <v>60</v>
      </c>
      <c r="AC24" s="332">
        <f>Z24+AB24</f>
        <v>180</v>
      </c>
      <c r="AD24" s="480" t="s">
        <v>185</v>
      </c>
      <c r="AE24" s="474">
        <f>VLOOKUP(AD24,vstupy!$B$3:$C$15,2,FALSE)</f>
        <v>0.25</v>
      </c>
      <c r="AF24" s="476">
        <f>IFERROR(IF(M24=0,"N",O24/L24*J24),0)</f>
        <v>0</v>
      </c>
      <c r="AG24" s="419">
        <f>O24*J24</f>
        <v>0</v>
      </c>
      <c r="AH24" s="426">
        <f t="shared" ref="AH24" si="232">P24*R24*J24</f>
        <v>0</v>
      </c>
      <c r="AI24" s="419">
        <f t="shared" ref="AI24" si="233">IFERROR(AH24*M24,0)</f>
        <v>0</v>
      </c>
      <c r="AJ24" s="426">
        <f t="shared" si="177"/>
        <v>0</v>
      </c>
      <c r="AK24" s="419">
        <f t="shared" ref="AK24" si="234">S24*J24</f>
        <v>0</v>
      </c>
      <c r="AL24" s="419">
        <f>T24*V24*J24</f>
        <v>1.23</v>
      </c>
      <c r="AM24" s="425">
        <f t="shared" ref="AM24" si="235">IFERROR(AL24*M24,0)</f>
        <v>170.97</v>
      </c>
      <c r="AN24" s="419">
        <f t="shared" ref="AN24" si="236">IF(W24&gt;0,IF(AE24&gt;0,($G$5/160)*(W24/60)*AE24*J24,0),IF(AE24&gt;0,($G$5/160)*((AC24+AC25+AC26)/60)*AE24*J24,0))</f>
        <v>2.2824023437500003</v>
      </c>
      <c r="AO24" s="421">
        <f>IFERROR(AN24*M24,0)</f>
        <v>317.25392578125002</v>
      </c>
      <c r="AP24" s="396">
        <f t="shared" ref="AP24" si="237">IF($N24="In (zvyšuje náklady)",AF24,0)</f>
        <v>0</v>
      </c>
      <c r="AQ24" s="394">
        <f t="shared" ref="AQ24" si="238">IF($N24="In (zvyšuje náklady)",AG24,0)</f>
        <v>0</v>
      </c>
      <c r="AR24" s="394">
        <f t="shared" ref="AR24" si="239">IF($N24="In (zvyšuje náklady)",AH24,0)</f>
        <v>0</v>
      </c>
      <c r="AS24" s="394">
        <f t="shared" ref="AS24" si="240">IF($N24="In (zvyšuje náklady)",AI24,0)</f>
        <v>0</v>
      </c>
      <c r="AT24" s="394">
        <f t="shared" ref="AT24" si="241">IF($N24="In (zvyšuje náklady)",AJ24,0)</f>
        <v>0</v>
      </c>
      <c r="AU24" s="394">
        <f t="shared" ref="AU24" si="242">IF($N24="In (zvyšuje náklady)",AK24,0)</f>
        <v>0</v>
      </c>
      <c r="AV24" s="394">
        <f t="shared" ref="AV24" si="243">IF($N24="In (zvyšuje náklady)",AL24,0)</f>
        <v>0</v>
      </c>
      <c r="AW24" s="394">
        <f t="shared" ref="AW24" si="244">IF($N24="In (zvyšuje náklady)",AM24,0)</f>
        <v>0</v>
      </c>
      <c r="AX24" s="394">
        <f t="shared" ref="AX24" si="245">IF($N24="In (zvyšuje náklady)",AN24,0)</f>
        <v>0</v>
      </c>
      <c r="AY24" s="394">
        <f t="shared" ref="AY24" si="246">IF($N24="In (zvyšuje náklady)",AO24,0)</f>
        <v>0</v>
      </c>
      <c r="AZ24" s="394">
        <f t="shared" ref="AZ24" si="247">IF($N24="Out (znižuje náklady)",AF24,"0")</f>
        <v>0</v>
      </c>
      <c r="BA24" s="394">
        <f t="shared" ref="BA24" si="248">IF($N24="Out (znižuje náklady)",AG24,"0")</f>
        <v>0</v>
      </c>
      <c r="BB24" s="394">
        <f t="shared" ref="BB24" si="249">IF($N24="Out (znižuje náklady)",AH24,"0")</f>
        <v>0</v>
      </c>
      <c r="BC24" s="394">
        <f t="shared" ref="BC24" si="250">IF($N24="Out (znižuje náklady)",AI24,"0")</f>
        <v>0</v>
      </c>
      <c r="BD24" s="394">
        <f t="shared" ref="BD24" si="251">IF($N24="Out (znižuje náklady)",AJ24,"0")</f>
        <v>0</v>
      </c>
      <c r="BE24" s="394">
        <f t="shared" ref="BE24" si="252">IF($N24="Out (znižuje náklady)",AK24,"0")</f>
        <v>0</v>
      </c>
      <c r="BF24" s="394">
        <f t="shared" ref="BF24" si="253">IF($N24="Out (znižuje náklady)",AL24,"0")</f>
        <v>1.23</v>
      </c>
      <c r="BG24" s="394">
        <f t="shared" ref="BG24" si="254">IF($N24="Out (znižuje náklady)",AM24,"0")</f>
        <v>170.97</v>
      </c>
      <c r="BH24" s="394">
        <f t="shared" ref="BH24" si="255">IF($N24="Out (znižuje náklady)",AN24,"0")</f>
        <v>2.2824023437500003</v>
      </c>
      <c r="BI24" s="534">
        <f t="shared" ref="BI24" si="256">IF($N24="Out (znižuje náklady)",AO24,"0")</f>
        <v>317.25392578125002</v>
      </c>
      <c r="BJ24" s="393">
        <f>IF(F24=vstupy!$B$47,0,1)</f>
        <v>1</v>
      </c>
      <c r="BK24" s="396">
        <f t="shared" ref="BK24" si="257">$BJ24*AP24</f>
        <v>0</v>
      </c>
      <c r="BL24" s="394">
        <f t="shared" ref="BL24" si="258">$BJ24*AQ24</f>
        <v>0</v>
      </c>
      <c r="BM24" s="394">
        <f t="shared" ref="BM24" si="259">$BJ24*AR24</f>
        <v>0</v>
      </c>
      <c r="BN24" s="394">
        <f t="shared" ref="BN24" si="260">$BJ24*AS24</f>
        <v>0</v>
      </c>
      <c r="BO24" s="394">
        <f t="shared" ref="BO24" si="261">$BJ24*AT24</f>
        <v>0</v>
      </c>
      <c r="BP24" s="394">
        <f t="shared" ref="BP24" si="262">$BJ24*AU24</f>
        <v>0</v>
      </c>
      <c r="BQ24" s="394">
        <f t="shared" ref="BQ24" si="263">$BJ24*AV24</f>
        <v>0</v>
      </c>
      <c r="BR24" s="394">
        <f t="shared" ref="BR24" si="264">$BJ24*AW24</f>
        <v>0</v>
      </c>
      <c r="BS24" s="394">
        <f t="shared" ref="BS24" si="265">$BJ24*AX24</f>
        <v>0</v>
      </c>
      <c r="BT24" s="395">
        <f t="shared" ref="BT24" si="266">$BJ24*AY24</f>
        <v>0</v>
      </c>
      <c r="BU24" s="396">
        <f t="shared" ref="BU24" si="267">$BJ24*AZ24</f>
        <v>0</v>
      </c>
      <c r="BV24" s="394">
        <f t="shared" ref="BV24" si="268">$BJ24*BA24</f>
        <v>0</v>
      </c>
      <c r="BW24" s="394">
        <f t="shared" ref="BW24" si="269">$BJ24*BB24</f>
        <v>0</v>
      </c>
      <c r="BX24" s="394">
        <f t="shared" ref="BX24" si="270">$BJ24*BC24</f>
        <v>0</v>
      </c>
      <c r="BY24" s="394">
        <f t="shared" ref="BY24" si="271">$BJ24*BD24</f>
        <v>0</v>
      </c>
      <c r="BZ24" s="394">
        <f t="shared" ref="BZ24" si="272">$BJ24*BE24</f>
        <v>0</v>
      </c>
      <c r="CA24" s="394">
        <f t="shared" ref="CA24" si="273">$BJ24*BF24</f>
        <v>1.23</v>
      </c>
      <c r="CB24" s="394">
        <f t="shared" ref="CB24" si="274">$BJ24*BG24</f>
        <v>170.97</v>
      </c>
      <c r="CC24" s="394">
        <f t="shared" ref="CC24" si="275">$BJ24*BH24</f>
        <v>2.2824023437500003</v>
      </c>
      <c r="CD24" s="395">
        <f t="shared" ref="CD24" si="276">$BJ24*BI24</f>
        <v>317.25392578125002</v>
      </c>
      <c r="CE24" s="433">
        <f>IF(N24="Nemení sa",1,0)</f>
        <v>0</v>
      </c>
      <c r="CF24" s="396">
        <f>AG24*$CE24</f>
        <v>0</v>
      </c>
      <c r="CG24" s="394">
        <f>AI24*$CE24</f>
        <v>0</v>
      </c>
      <c r="CH24" s="394">
        <f>AK24*$CE24</f>
        <v>0</v>
      </c>
      <c r="CI24" s="394">
        <f>AM24*$CE24</f>
        <v>0</v>
      </c>
      <c r="CJ24" s="395">
        <f>AO24*$CE24</f>
        <v>0</v>
      </c>
      <c r="CK24" s="434">
        <f t="shared" ref="CK24" si="277">SUM(CF24:CJ26)</f>
        <v>0</v>
      </c>
      <c r="CL24" s="435">
        <f>IF(F24=vstupy!B$42,"1",0)</f>
        <v>0</v>
      </c>
      <c r="CM24" s="396">
        <f t="shared" ref="CM24:CV24" si="278">IF($CL24="1",AP24,0)</f>
        <v>0</v>
      </c>
      <c r="CN24" s="394">
        <f t="shared" si="278"/>
        <v>0</v>
      </c>
      <c r="CO24" s="394">
        <f t="shared" si="278"/>
        <v>0</v>
      </c>
      <c r="CP24" s="394">
        <f t="shared" si="278"/>
        <v>0</v>
      </c>
      <c r="CQ24" s="394">
        <f t="shared" si="278"/>
        <v>0</v>
      </c>
      <c r="CR24" s="394">
        <f t="shared" si="278"/>
        <v>0</v>
      </c>
      <c r="CS24" s="394">
        <f t="shared" si="278"/>
        <v>0</v>
      </c>
      <c r="CT24" s="394">
        <f t="shared" si="278"/>
        <v>0</v>
      </c>
      <c r="CU24" s="394">
        <f t="shared" si="278"/>
        <v>0</v>
      </c>
      <c r="CV24" s="395">
        <f t="shared" si="278"/>
        <v>0</v>
      </c>
      <c r="CW24" s="393">
        <f>CP24+CT24+CV24</f>
        <v>0</v>
      </c>
      <c r="CX24" s="393">
        <f t="shared" ref="CX24" si="279">CN24+CR24</f>
        <v>0</v>
      </c>
      <c r="CY24" s="396">
        <f t="shared" ref="CY24:DH24" si="280">IF($CL24="1",AZ24,0)</f>
        <v>0</v>
      </c>
      <c r="CZ24" s="394">
        <f t="shared" si="280"/>
        <v>0</v>
      </c>
      <c r="DA24" s="394">
        <f t="shared" si="280"/>
        <v>0</v>
      </c>
      <c r="DB24" s="394">
        <f t="shared" si="280"/>
        <v>0</v>
      </c>
      <c r="DC24" s="394">
        <f t="shared" si="280"/>
        <v>0</v>
      </c>
      <c r="DD24" s="394">
        <f t="shared" si="280"/>
        <v>0</v>
      </c>
      <c r="DE24" s="394">
        <f t="shared" si="280"/>
        <v>0</v>
      </c>
      <c r="DF24" s="394">
        <f t="shared" si="280"/>
        <v>0</v>
      </c>
      <c r="DG24" s="394">
        <f t="shared" si="280"/>
        <v>0</v>
      </c>
      <c r="DH24" s="395">
        <f t="shared" si="280"/>
        <v>0</v>
      </c>
      <c r="DI24" s="390">
        <f>DB24+DF24+DH24</f>
        <v>0</v>
      </c>
      <c r="DJ24" s="390">
        <f t="shared" ref="DJ24" si="281">CZ24+DD24</f>
        <v>0</v>
      </c>
      <c r="DK24" s="431">
        <f>IF(CE24=0,1,0)</f>
        <v>1</v>
      </c>
      <c r="DL24" s="431">
        <f>IFERROR(IF($AF24="N",AH24+AJ24+AL24+AN24,AF24+AH24+AJ24+AL24+AN24),0)*$DK24</f>
        <v>3.5124023437500003</v>
      </c>
      <c r="DM24" s="431">
        <f>(AG24+AI24+AK24+AM24+AO24)*$DK24</f>
        <v>488.22392578125005</v>
      </c>
      <c r="DN24" s="431">
        <f>AS24+AW24+AY24-CW24</f>
        <v>0</v>
      </c>
      <c r="DO24" s="431">
        <f>BC24+BG24+BI24-DI24</f>
        <v>488.22392578125005</v>
      </c>
      <c r="DP24" s="431">
        <f>DN24+DO24</f>
        <v>488.22392578125005</v>
      </c>
      <c r="DQ24" s="430" t="str">
        <f>IF(OR(F24=vstupy!B$40,F24=vstupy!B$41,F24=vstupy!B$42,),"0","1")</f>
        <v>0</v>
      </c>
      <c r="DR24" s="396">
        <f>IF($DQ24="1",AQ24,"0")+CF24</f>
        <v>0</v>
      </c>
      <c r="DS24" s="394">
        <f>IF($DQ24="1",AS24,"0")+CG24</f>
        <v>0</v>
      </c>
      <c r="DT24" s="394">
        <f>IF($DQ24="1",AU24,"0")+CH24</f>
        <v>0</v>
      </c>
      <c r="DU24" s="394">
        <f>IF($DQ24="1",AW24,"0")+CI24</f>
        <v>0</v>
      </c>
      <c r="DV24" s="395">
        <f>IF($DQ24="1",AY24,"0")+CJ24</f>
        <v>0</v>
      </c>
      <c r="DW24" s="461">
        <f t="shared" ref="DW24" si="282">SUM(DR24:DV26)</f>
        <v>0</v>
      </c>
      <c r="DX24" s="396" t="str">
        <f t="shared" ref="DX24" si="283">IF($DQ24="1",BA24,"0")</f>
        <v>0</v>
      </c>
      <c r="DY24" s="394" t="str">
        <f t="shared" ref="DY24" si="284">IF($DQ24="1",BC24,"0")</f>
        <v>0</v>
      </c>
      <c r="DZ24" s="394" t="str">
        <f t="shared" ref="DZ24" si="285">IF($DQ24="1",BE24,"0")</f>
        <v>0</v>
      </c>
      <c r="EA24" s="394" t="str">
        <f>IF($DQ24="1",BG24,"0")</f>
        <v>0</v>
      </c>
      <c r="EB24" s="395" t="str">
        <f>IF($DQ24="1",BI24,"0")</f>
        <v>0</v>
      </c>
      <c r="EC24" s="461">
        <f t="shared" ref="EC24" si="286">SUM(DX24:EB26)</f>
        <v>0</v>
      </c>
      <c r="ED24" s="462">
        <f>EC24+DW24</f>
        <v>0</v>
      </c>
    </row>
    <row r="25" spans="2:134" s="19" customFormat="1" ht="12.6" customHeight="1" x14ac:dyDescent="0.2">
      <c r="B25" s="477"/>
      <c r="C25" s="467"/>
      <c r="D25" s="471"/>
      <c r="E25" s="451"/>
      <c r="F25" s="486"/>
      <c r="G25" s="489"/>
      <c r="H25" s="497"/>
      <c r="I25" s="497"/>
      <c r="J25" s="527"/>
      <c r="K25" s="471"/>
      <c r="L25" s="452"/>
      <c r="M25" s="492"/>
      <c r="N25" s="486"/>
      <c r="O25" s="452"/>
      <c r="P25" s="450"/>
      <c r="Q25" s="428"/>
      <c r="R25" s="423"/>
      <c r="S25" s="447"/>
      <c r="T25" s="453"/>
      <c r="U25" s="428"/>
      <c r="V25" s="423"/>
      <c r="W25" s="450"/>
      <c r="X25" s="330" t="s">
        <v>157</v>
      </c>
      <c r="Y25" s="331" t="s">
        <v>152</v>
      </c>
      <c r="Z25" s="332">
        <f>VLOOKUP($X25,vstupy!$B$18:$F$31,MATCH($Y25,vstupy!$B$17:$F$17,0),0)</f>
        <v>0</v>
      </c>
      <c r="AA25" s="333" t="s">
        <v>158</v>
      </c>
      <c r="AB25" s="332">
        <f>VLOOKUP($AA25,[1]vstupy!$B$34:$C$36,2,FALSE)</f>
        <v>0</v>
      </c>
      <c r="AC25" s="332">
        <f t="shared" ref="AC25:AC26" si="287">Z25+AB25</f>
        <v>0</v>
      </c>
      <c r="AD25" s="481"/>
      <c r="AE25" s="474"/>
      <c r="AF25" s="396"/>
      <c r="AG25" s="420"/>
      <c r="AH25" s="420"/>
      <c r="AI25" s="420"/>
      <c r="AJ25" s="420"/>
      <c r="AK25" s="420"/>
      <c r="AL25" s="420"/>
      <c r="AM25" s="427"/>
      <c r="AN25" s="420"/>
      <c r="AO25" s="422"/>
      <c r="AP25" s="396"/>
      <c r="AQ25" s="394"/>
      <c r="AR25" s="394"/>
      <c r="AS25" s="394"/>
      <c r="AT25" s="394"/>
      <c r="AU25" s="394"/>
      <c r="AV25" s="394"/>
      <c r="AW25" s="394"/>
      <c r="AX25" s="394"/>
      <c r="AY25" s="394"/>
      <c r="AZ25" s="394"/>
      <c r="BA25" s="394"/>
      <c r="BB25" s="394"/>
      <c r="BC25" s="394"/>
      <c r="BD25" s="394"/>
      <c r="BE25" s="394"/>
      <c r="BF25" s="394"/>
      <c r="BG25" s="394"/>
      <c r="BH25" s="394"/>
      <c r="BI25" s="534"/>
      <c r="BJ25" s="393"/>
      <c r="BK25" s="396"/>
      <c r="BL25" s="394"/>
      <c r="BM25" s="394"/>
      <c r="BN25" s="394"/>
      <c r="BO25" s="394"/>
      <c r="BP25" s="394"/>
      <c r="BQ25" s="394"/>
      <c r="BR25" s="394"/>
      <c r="BS25" s="394"/>
      <c r="BT25" s="395"/>
      <c r="BU25" s="396"/>
      <c r="BV25" s="394"/>
      <c r="BW25" s="394"/>
      <c r="BX25" s="394"/>
      <c r="BY25" s="394"/>
      <c r="BZ25" s="394"/>
      <c r="CA25" s="394"/>
      <c r="CB25" s="394"/>
      <c r="CC25" s="394"/>
      <c r="CD25" s="395"/>
      <c r="CE25" s="433"/>
      <c r="CF25" s="396"/>
      <c r="CG25" s="394"/>
      <c r="CH25" s="394"/>
      <c r="CI25" s="394"/>
      <c r="CJ25" s="395"/>
      <c r="CK25" s="434"/>
      <c r="CL25" s="436"/>
      <c r="CM25" s="396"/>
      <c r="CN25" s="394"/>
      <c r="CO25" s="394"/>
      <c r="CP25" s="394"/>
      <c r="CQ25" s="394"/>
      <c r="CR25" s="394"/>
      <c r="CS25" s="394"/>
      <c r="CT25" s="394"/>
      <c r="CU25" s="394"/>
      <c r="CV25" s="395"/>
      <c r="CW25" s="393"/>
      <c r="CX25" s="393"/>
      <c r="CY25" s="396"/>
      <c r="CZ25" s="394"/>
      <c r="DA25" s="394"/>
      <c r="DB25" s="394"/>
      <c r="DC25" s="394"/>
      <c r="DD25" s="394"/>
      <c r="DE25" s="394"/>
      <c r="DF25" s="394"/>
      <c r="DG25" s="394"/>
      <c r="DH25" s="395"/>
      <c r="DI25" s="390"/>
      <c r="DJ25" s="390"/>
      <c r="DK25" s="431"/>
      <c r="DL25" s="431"/>
      <c r="DM25" s="431"/>
      <c r="DN25" s="431"/>
      <c r="DO25" s="431"/>
      <c r="DP25" s="431"/>
      <c r="DQ25" s="430"/>
      <c r="DR25" s="396"/>
      <c r="DS25" s="394"/>
      <c r="DT25" s="394"/>
      <c r="DU25" s="394"/>
      <c r="DV25" s="395"/>
      <c r="DW25" s="461"/>
      <c r="DX25" s="396"/>
      <c r="DY25" s="394"/>
      <c r="DZ25" s="394"/>
      <c r="EA25" s="394"/>
      <c r="EB25" s="395"/>
      <c r="EC25" s="461"/>
      <c r="ED25" s="462"/>
    </row>
    <row r="26" spans="2:134" s="19" customFormat="1" ht="12.6" customHeight="1" x14ac:dyDescent="0.2">
      <c r="B26" s="477"/>
      <c r="C26" s="467"/>
      <c r="D26" s="472"/>
      <c r="E26" s="451"/>
      <c r="F26" s="487"/>
      <c r="G26" s="489"/>
      <c r="H26" s="498"/>
      <c r="I26" s="498"/>
      <c r="J26" s="528"/>
      <c r="K26" s="472"/>
      <c r="L26" s="452"/>
      <c r="M26" s="492"/>
      <c r="N26" s="487"/>
      <c r="O26" s="452"/>
      <c r="P26" s="450"/>
      <c r="Q26" s="428"/>
      <c r="R26" s="423"/>
      <c r="S26" s="447"/>
      <c r="T26" s="453"/>
      <c r="U26" s="428"/>
      <c r="V26" s="423"/>
      <c r="W26" s="450"/>
      <c r="X26" s="330" t="s">
        <v>157</v>
      </c>
      <c r="Y26" s="331" t="s">
        <v>152</v>
      </c>
      <c r="Z26" s="332">
        <f>VLOOKUP($X26,vstupy!$B$18:$F$31,MATCH($Y26,vstupy!$B$17:$F$17,0),0)</f>
        <v>0</v>
      </c>
      <c r="AA26" s="333" t="s">
        <v>158</v>
      </c>
      <c r="AB26" s="332">
        <f>VLOOKUP($AA26,[1]vstupy!$B$34:$C$36,2,FALSE)</f>
        <v>0</v>
      </c>
      <c r="AC26" s="332">
        <f t="shared" si="287"/>
        <v>0</v>
      </c>
      <c r="AD26" s="482"/>
      <c r="AE26" s="475"/>
      <c r="AF26" s="396"/>
      <c r="AG26" s="420"/>
      <c r="AH26" s="420"/>
      <c r="AI26" s="420"/>
      <c r="AJ26" s="420"/>
      <c r="AK26" s="420"/>
      <c r="AL26" s="420"/>
      <c r="AM26" s="419"/>
      <c r="AN26" s="420"/>
      <c r="AO26" s="422"/>
      <c r="AP26" s="396"/>
      <c r="AQ26" s="394"/>
      <c r="AR26" s="394"/>
      <c r="AS26" s="394"/>
      <c r="AT26" s="394"/>
      <c r="AU26" s="394"/>
      <c r="AV26" s="394"/>
      <c r="AW26" s="394"/>
      <c r="AX26" s="394"/>
      <c r="AY26" s="394"/>
      <c r="AZ26" s="394"/>
      <c r="BA26" s="394"/>
      <c r="BB26" s="394"/>
      <c r="BC26" s="394"/>
      <c r="BD26" s="394"/>
      <c r="BE26" s="394"/>
      <c r="BF26" s="394"/>
      <c r="BG26" s="394"/>
      <c r="BH26" s="394"/>
      <c r="BI26" s="534"/>
      <c r="BJ26" s="393"/>
      <c r="BK26" s="396"/>
      <c r="BL26" s="394"/>
      <c r="BM26" s="394"/>
      <c r="BN26" s="394"/>
      <c r="BO26" s="394"/>
      <c r="BP26" s="394"/>
      <c r="BQ26" s="394"/>
      <c r="BR26" s="394"/>
      <c r="BS26" s="394"/>
      <c r="BT26" s="395"/>
      <c r="BU26" s="396"/>
      <c r="BV26" s="394"/>
      <c r="BW26" s="394"/>
      <c r="BX26" s="394"/>
      <c r="BY26" s="394"/>
      <c r="BZ26" s="394"/>
      <c r="CA26" s="394"/>
      <c r="CB26" s="394"/>
      <c r="CC26" s="394"/>
      <c r="CD26" s="395"/>
      <c r="CE26" s="433"/>
      <c r="CF26" s="396"/>
      <c r="CG26" s="394"/>
      <c r="CH26" s="394"/>
      <c r="CI26" s="394"/>
      <c r="CJ26" s="395"/>
      <c r="CK26" s="434"/>
      <c r="CL26" s="437"/>
      <c r="CM26" s="396"/>
      <c r="CN26" s="394"/>
      <c r="CO26" s="394"/>
      <c r="CP26" s="394"/>
      <c r="CQ26" s="394"/>
      <c r="CR26" s="394"/>
      <c r="CS26" s="394"/>
      <c r="CT26" s="394"/>
      <c r="CU26" s="394"/>
      <c r="CV26" s="395"/>
      <c r="CW26" s="393"/>
      <c r="CX26" s="393"/>
      <c r="CY26" s="396"/>
      <c r="CZ26" s="394"/>
      <c r="DA26" s="394"/>
      <c r="DB26" s="394"/>
      <c r="DC26" s="394"/>
      <c r="DD26" s="394"/>
      <c r="DE26" s="394"/>
      <c r="DF26" s="394"/>
      <c r="DG26" s="394"/>
      <c r="DH26" s="395"/>
      <c r="DI26" s="390"/>
      <c r="DJ26" s="390"/>
      <c r="DK26" s="431"/>
      <c r="DL26" s="431"/>
      <c r="DM26" s="431"/>
      <c r="DN26" s="431"/>
      <c r="DO26" s="431"/>
      <c r="DP26" s="431"/>
      <c r="DQ26" s="430"/>
      <c r="DR26" s="396"/>
      <c r="DS26" s="394"/>
      <c r="DT26" s="394"/>
      <c r="DU26" s="394"/>
      <c r="DV26" s="395"/>
      <c r="DW26" s="461"/>
      <c r="DX26" s="396"/>
      <c r="DY26" s="394"/>
      <c r="DZ26" s="394"/>
      <c r="EA26" s="394"/>
      <c r="EB26" s="395"/>
      <c r="EC26" s="461"/>
      <c r="ED26" s="462"/>
    </row>
    <row r="27" spans="2:134" ht="12.6" customHeight="1" x14ac:dyDescent="0.2">
      <c r="B27" s="499">
        <v>7</v>
      </c>
      <c r="C27" s="466"/>
      <c r="D27" s="470"/>
      <c r="E27" s="451"/>
      <c r="F27" s="470" t="s">
        <v>212</v>
      </c>
      <c r="G27" s="489"/>
      <c r="H27" s="509" t="str">
        <f t="shared" ref="H27" si="288">IF($F27="3e)  Skoršia transpozícia  - zavedenie transpozície pred termínom ktorý určuje smernica EÚ. "," ","")</f>
        <v/>
      </c>
      <c r="I27" s="509" t="str">
        <f t="shared" ref="I27" si="289">IF($F27="3e)  Skoršia transpozícia  - zavedenie transpozície pred termínom ktorý určuje smernica EÚ. ",$H27,"NA")</f>
        <v>NA</v>
      </c>
      <c r="J27" s="325">
        <f>IF(I27&gt;12,1,I27/12)</f>
        <v>1</v>
      </c>
      <c r="K27" s="470"/>
      <c r="L27" s="451"/>
      <c r="M27" s="493">
        <f>IF(L27="N",0,L27)</f>
        <v>0</v>
      </c>
      <c r="N27" s="470" t="s">
        <v>212</v>
      </c>
      <c r="O27" s="451"/>
      <c r="P27" s="449"/>
      <c r="Q27" s="429" t="s">
        <v>36</v>
      </c>
      <c r="R27" s="275">
        <f>VLOOKUP(Q27,[1]vstupy!$B$3:$C$15,2,FALSE)</f>
        <v>0</v>
      </c>
      <c r="S27" s="448"/>
      <c r="T27" s="454"/>
      <c r="U27" s="429" t="s">
        <v>36</v>
      </c>
      <c r="V27" s="275">
        <f>VLOOKUP(U27,[1]vstupy!$B$3:$C$15,2,FALSE)</f>
        <v>0</v>
      </c>
      <c r="W27" s="276"/>
      <c r="X27" s="194" t="s">
        <v>157</v>
      </c>
      <c r="Y27" s="208" t="s">
        <v>152</v>
      </c>
      <c r="Z27" s="205">
        <f>VLOOKUP($X27,vstupy!$B$18:$F$31,MATCH($Y27,vstupy!$B$17:$F$17,0),0)</f>
        <v>0</v>
      </c>
      <c r="AA27" s="133" t="s">
        <v>158</v>
      </c>
      <c r="AB27" s="205">
        <f>VLOOKUP($AA27,[1]vstupy!$B$34:$C$36,2,FALSE)</f>
        <v>0</v>
      </c>
      <c r="AC27" s="205">
        <f t="shared" ref="AC27:AC35" si="290">Z27+AB27</f>
        <v>0</v>
      </c>
      <c r="AD27" s="500" t="s">
        <v>36</v>
      </c>
      <c r="AE27" s="473">
        <f>VLOOKUP(AD27,vstupy!$B$3:$C$15,2,FALSE)</f>
        <v>0</v>
      </c>
      <c r="AF27" s="490" t="str">
        <f>IFERROR(IF(M27=0,"N",O27/L27*J27),0)</f>
        <v>N</v>
      </c>
      <c r="AG27" s="419">
        <f>O27*J27</f>
        <v>0</v>
      </c>
      <c r="AH27" s="426">
        <f t="shared" ref="AH27" si="291">P27*R27*J27</f>
        <v>0</v>
      </c>
      <c r="AI27" s="419">
        <f t="shared" ref="AI27" si="292">IFERROR(AH27*M27,0)</f>
        <v>0</v>
      </c>
      <c r="AJ27" s="483" t="str">
        <f t="shared" si="177"/>
        <v>N</v>
      </c>
      <c r="AK27" s="419">
        <f t="shared" ref="AK27" si="293">S27*J27</f>
        <v>0</v>
      </c>
      <c r="AL27" s="419">
        <f>T27*V27*J27</f>
        <v>0</v>
      </c>
      <c r="AM27" s="425">
        <f t="shared" ref="AM27" si="294">IFERROR(AL27*M27,0)</f>
        <v>0</v>
      </c>
      <c r="AN27" s="419">
        <f t="shared" ref="AN27" si="295">IF(W27&gt;0,IF(AE27&gt;0,($G$5/160)*(W27/60)*AE27*J27,0),IF(AE27&gt;0,($G$5/160)*((AC27+AC28+AC29)/60)*AE27*J27,0))</f>
        <v>0</v>
      </c>
      <c r="AO27" s="421">
        <f>IFERROR(AN27*M27,0)</f>
        <v>0</v>
      </c>
      <c r="AP27" s="396">
        <f t="shared" ref="AP27" si="296">IF($N27="In (zvyšuje náklady)",AF27,0)</f>
        <v>0</v>
      </c>
      <c r="AQ27" s="394">
        <f t="shared" ref="AQ27" si="297">IF($N27="In (zvyšuje náklady)",AG27,0)</f>
        <v>0</v>
      </c>
      <c r="AR27" s="394">
        <f t="shared" ref="AR27" si="298">IF($N27="In (zvyšuje náklady)",AH27,0)</f>
        <v>0</v>
      </c>
      <c r="AS27" s="394">
        <f t="shared" ref="AS27" si="299">IF($N27="In (zvyšuje náklady)",AI27,0)</f>
        <v>0</v>
      </c>
      <c r="AT27" s="394">
        <f t="shared" ref="AT27" si="300">IF($N27="In (zvyšuje náklady)",AJ27,0)</f>
        <v>0</v>
      </c>
      <c r="AU27" s="394">
        <f t="shared" ref="AU27" si="301">IF($N27="In (zvyšuje náklady)",AK27,0)</f>
        <v>0</v>
      </c>
      <c r="AV27" s="394">
        <f t="shared" ref="AV27" si="302">IF($N27="In (zvyšuje náklady)",AL27,0)</f>
        <v>0</v>
      </c>
      <c r="AW27" s="394">
        <f t="shared" ref="AW27" si="303">IF($N27="In (zvyšuje náklady)",AM27,0)</f>
        <v>0</v>
      </c>
      <c r="AX27" s="394">
        <f t="shared" ref="AX27" si="304">IF($N27="In (zvyšuje náklady)",AN27,0)</f>
        <v>0</v>
      </c>
      <c r="AY27" s="394">
        <f t="shared" ref="AY27" si="305">IF($N27="In (zvyšuje náklady)",AO27,0)</f>
        <v>0</v>
      </c>
      <c r="AZ27" s="394" t="str">
        <f t="shared" ref="AZ27" si="306">IF($N27="Out (znižuje náklady)",AF27,"0")</f>
        <v>0</v>
      </c>
      <c r="BA27" s="394" t="str">
        <f t="shared" ref="BA27" si="307">IF($N27="Out (znižuje náklady)",AG27,"0")</f>
        <v>0</v>
      </c>
      <c r="BB27" s="394" t="str">
        <f t="shared" ref="BB27" si="308">IF($N27="Out (znižuje náklady)",AH27,"0")</f>
        <v>0</v>
      </c>
      <c r="BC27" s="394" t="str">
        <f t="shared" ref="BC27" si="309">IF($N27="Out (znižuje náklady)",AI27,"0")</f>
        <v>0</v>
      </c>
      <c r="BD27" s="394" t="str">
        <f t="shared" ref="BD27" si="310">IF($N27="Out (znižuje náklady)",AJ27,"0")</f>
        <v>0</v>
      </c>
      <c r="BE27" s="394" t="str">
        <f t="shared" ref="BE27" si="311">IF($N27="Out (znižuje náklady)",AK27,"0")</f>
        <v>0</v>
      </c>
      <c r="BF27" s="394" t="str">
        <f t="shared" ref="BF27" si="312">IF($N27="Out (znižuje náklady)",AL27,"0")</f>
        <v>0</v>
      </c>
      <c r="BG27" s="394" t="str">
        <f t="shared" ref="BG27" si="313">IF($N27="Out (znižuje náklady)",AM27,"0")</f>
        <v>0</v>
      </c>
      <c r="BH27" s="394" t="str">
        <f t="shared" ref="BH27" si="314">IF($N27="Out (znižuje náklady)",AN27,"0")</f>
        <v>0</v>
      </c>
      <c r="BI27" s="534" t="str">
        <f t="shared" ref="BI27" si="315">IF($N27="Out (znižuje náklady)",AO27,"0")</f>
        <v>0</v>
      </c>
      <c r="BJ27" s="393">
        <f>IF(F27=vstupy!$B$47,0,1)</f>
        <v>1</v>
      </c>
      <c r="BK27" s="396">
        <f t="shared" ref="BK27" si="316">$BJ27*AP27</f>
        <v>0</v>
      </c>
      <c r="BL27" s="394">
        <f t="shared" ref="BL27" si="317">$BJ27*AQ27</f>
        <v>0</v>
      </c>
      <c r="BM27" s="394">
        <f t="shared" ref="BM27" si="318">$BJ27*AR27</f>
        <v>0</v>
      </c>
      <c r="BN27" s="394">
        <f t="shared" ref="BN27" si="319">$BJ27*AS27</f>
        <v>0</v>
      </c>
      <c r="BO27" s="394">
        <f t="shared" ref="BO27" si="320">$BJ27*AT27</f>
        <v>0</v>
      </c>
      <c r="BP27" s="394">
        <f t="shared" ref="BP27" si="321">$BJ27*AU27</f>
        <v>0</v>
      </c>
      <c r="BQ27" s="394">
        <f t="shared" ref="BQ27" si="322">$BJ27*AV27</f>
        <v>0</v>
      </c>
      <c r="BR27" s="394">
        <f t="shared" ref="BR27" si="323">$BJ27*AW27</f>
        <v>0</v>
      </c>
      <c r="BS27" s="394">
        <f t="shared" ref="BS27" si="324">$BJ27*AX27</f>
        <v>0</v>
      </c>
      <c r="BT27" s="395">
        <f t="shared" ref="BT27" si="325">$BJ27*AY27</f>
        <v>0</v>
      </c>
      <c r="BU27" s="396">
        <f t="shared" ref="BU27" si="326">$BJ27*AZ27</f>
        <v>0</v>
      </c>
      <c r="BV27" s="394">
        <f t="shared" ref="BV27" si="327">$BJ27*BA27</f>
        <v>0</v>
      </c>
      <c r="BW27" s="394">
        <f t="shared" ref="BW27" si="328">$BJ27*BB27</f>
        <v>0</v>
      </c>
      <c r="BX27" s="394">
        <f t="shared" ref="BX27" si="329">$BJ27*BC27</f>
        <v>0</v>
      </c>
      <c r="BY27" s="394">
        <f t="shared" ref="BY27" si="330">$BJ27*BD27</f>
        <v>0</v>
      </c>
      <c r="BZ27" s="394">
        <f t="shared" ref="BZ27" si="331">$BJ27*BE27</f>
        <v>0</v>
      </c>
      <c r="CA27" s="394">
        <f t="shared" ref="CA27" si="332">$BJ27*BF27</f>
        <v>0</v>
      </c>
      <c r="CB27" s="394">
        <f t="shared" ref="CB27" si="333">$BJ27*BG27</f>
        <v>0</v>
      </c>
      <c r="CC27" s="394">
        <f t="shared" ref="CC27" si="334">$BJ27*BH27</f>
        <v>0</v>
      </c>
      <c r="CD27" s="395">
        <f t="shared" ref="CD27" si="335">$BJ27*BI27</f>
        <v>0</v>
      </c>
      <c r="CE27" s="433">
        <f>IF(N27="Nemení sa",1,0)</f>
        <v>0</v>
      </c>
      <c r="CF27" s="396">
        <f>AG27*$CE27</f>
        <v>0</v>
      </c>
      <c r="CG27" s="394">
        <f>AI27*$CE27</f>
        <v>0</v>
      </c>
      <c r="CH27" s="394">
        <f>AK27*$CE27</f>
        <v>0</v>
      </c>
      <c r="CI27" s="394">
        <f>AM27*$CE27</f>
        <v>0</v>
      </c>
      <c r="CJ27" s="395">
        <f>AO27*$CE27</f>
        <v>0</v>
      </c>
      <c r="CK27" s="434">
        <f t="shared" ref="CK27" si="336">SUM(CF27:CJ29)</f>
        <v>0</v>
      </c>
      <c r="CL27" s="435">
        <f>IF(F27=vstupy!B$42,"1",0)</f>
        <v>0</v>
      </c>
      <c r="CM27" s="396">
        <f t="shared" ref="CM27:CV27" si="337">IF($CL27="1",AP27,0)</f>
        <v>0</v>
      </c>
      <c r="CN27" s="394">
        <f t="shared" si="337"/>
        <v>0</v>
      </c>
      <c r="CO27" s="394">
        <f t="shared" si="337"/>
        <v>0</v>
      </c>
      <c r="CP27" s="394">
        <f t="shared" si="337"/>
        <v>0</v>
      </c>
      <c r="CQ27" s="394">
        <f t="shared" si="337"/>
        <v>0</v>
      </c>
      <c r="CR27" s="394">
        <f t="shared" si="337"/>
        <v>0</v>
      </c>
      <c r="CS27" s="394">
        <f t="shared" si="337"/>
        <v>0</v>
      </c>
      <c r="CT27" s="394">
        <f t="shared" si="337"/>
        <v>0</v>
      </c>
      <c r="CU27" s="394">
        <f t="shared" si="337"/>
        <v>0</v>
      </c>
      <c r="CV27" s="395">
        <f t="shared" si="337"/>
        <v>0</v>
      </c>
      <c r="CW27" s="393">
        <f>CP27+CT27+CV27</f>
        <v>0</v>
      </c>
      <c r="CX27" s="393">
        <f t="shared" ref="CX27" si="338">CN27+CR27</f>
        <v>0</v>
      </c>
      <c r="CY27" s="396">
        <f t="shared" ref="CY27:DH27" si="339">IF($CL27="1",AZ27,0)</f>
        <v>0</v>
      </c>
      <c r="CZ27" s="394">
        <f t="shared" si="339"/>
        <v>0</v>
      </c>
      <c r="DA27" s="394">
        <f t="shared" si="339"/>
        <v>0</v>
      </c>
      <c r="DB27" s="394">
        <f t="shared" si="339"/>
        <v>0</v>
      </c>
      <c r="DC27" s="394">
        <f t="shared" si="339"/>
        <v>0</v>
      </c>
      <c r="DD27" s="394">
        <f t="shared" si="339"/>
        <v>0</v>
      </c>
      <c r="DE27" s="394">
        <f t="shared" si="339"/>
        <v>0</v>
      </c>
      <c r="DF27" s="394">
        <f t="shared" si="339"/>
        <v>0</v>
      </c>
      <c r="DG27" s="394">
        <f t="shared" si="339"/>
        <v>0</v>
      </c>
      <c r="DH27" s="395">
        <f t="shared" si="339"/>
        <v>0</v>
      </c>
      <c r="DI27" s="390">
        <f>DB27+DF27+DH27</f>
        <v>0</v>
      </c>
      <c r="DJ27" s="390">
        <f t="shared" ref="DJ27" si="340">CZ27+DD27</f>
        <v>0</v>
      </c>
      <c r="DK27" s="431">
        <f>IF(CE27=0,1,0)</f>
        <v>1</v>
      </c>
      <c r="DL27" s="431">
        <f>IFERROR(IF($AF27="N",AH27+AJ27+AL27+AN27,AF27+AH27+AJ27+AL27+AN27),0)*$DK27</f>
        <v>0</v>
      </c>
      <c r="DM27" s="431">
        <f>(AG27+AI27+AK27+AM27+AO27)*$DK27</f>
        <v>0</v>
      </c>
      <c r="DN27" s="431">
        <f>AS27+AW27+AY27-CW27</f>
        <v>0</v>
      </c>
      <c r="DO27" s="431">
        <f>BC27+BG27+BI27-DI27</f>
        <v>0</v>
      </c>
      <c r="DP27" s="431">
        <f>DN27+DO27</f>
        <v>0</v>
      </c>
      <c r="DQ27" s="430" t="str">
        <f>IF(OR(F27=vstupy!B$40,F27=vstupy!B$41,F27=vstupy!B$42,),"0","1")</f>
        <v>0</v>
      </c>
      <c r="DR27" s="396">
        <f>IF($DQ27="1",AQ27,"0")+CF27</f>
        <v>0</v>
      </c>
      <c r="DS27" s="394">
        <f>IF($DQ27="1",AS27,"0")+CG27</f>
        <v>0</v>
      </c>
      <c r="DT27" s="394">
        <f>IF($DQ27="1",AU27,"0")+CH27</f>
        <v>0</v>
      </c>
      <c r="DU27" s="394">
        <f>IF($DQ27="1",AW27,"0")+CI27</f>
        <v>0</v>
      </c>
      <c r="DV27" s="395">
        <f>IF($DQ27="1",AY27,"0")+CJ27</f>
        <v>0</v>
      </c>
      <c r="DW27" s="461">
        <f t="shared" ref="DW27" si="341">SUM(DR27:DV29)</f>
        <v>0</v>
      </c>
      <c r="DX27" s="396" t="str">
        <f t="shared" ref="DX27" si="342">IF($DQ27="1",BA27,"0")</f>
        <v>0</v>
      </c>
      <c r="DY27" s="394" t="str">
        <f t="shared" ref="DY27" si="343">IF($DQ27="1",BC27,"0")</f>
        <v>0</v>
      </c>
      <c r="DZ27" s="394" t="str">
        <f t="shared" ref="DZ27" si="344">IF($DQ27="1",BE27,"0")</f>
        <v>0</v>
      </c>
      <c r="EA27" s="394" t="str">
        <f>IF($DQ27="1",BG27,"0")</f>
        <v>0</v>
      </c>
      <c r="EB27" s="395" t="str">
        <f>IF($DQ27="1",BI27,"0")</f>
        <v>0</v>
      </c>
      <c r="EC27" s="461">
        <f t="shared" ref="EC27" si="345">SUM(DX27:EB29)</f>
        <v>0</v>
      </c>
      <c r="ED27" s="462">
        <f>EC27+DW27</f>
        <v>0</v>
      </c>
    </row>
    <row r="28" spans="2:134" ht="12.6" customHeight="1" x14ac:dyDescent="0.2">
      <c r="B28" s="499"/>
      <c r="C28" s="466"/>
      <c r="D28" s="471"/>
      <c r="E28" s="451"/>
      <c r="F28" s="471"/>
      <c r="G28" s="489"/>
      <c r="H28" s="510"/>
      <c r="I28" s="510"/>
      <c r="J28" s="326"/>
      <c r="K28" s="471"/>
      <c r="L28" s="451"/>
      <c r="M28" s="493"/>
      <c r="N28" s="471"/>
      <c r="O28" s="451"/>
      <c r="P28" s="449"/>
      <c r="Q28" s="429"/>
      <c r="R28" s="277"/>
      <c r="S28" s="448"/>
      <c r="T28" s="454"/>
      <c r="U28" s="429"/>
      <c r="V28" s="277"/>
      <c r="W28" s="278"/>
      <c r="X28" s="194" t="s">
        <v>157</v>
      </c>
      <c r="Y28" s="208" t="s">
        <v>152</v>
      </c>
      <c r="Z28" s="205">
        <f>VLOOKUP($X28,vstupy!$B$18:$F$31,MATCH($Y28,vstupy!$B$17:$F$17,0),0)</f>
        <v>0</v>
      </c>
      <c r="AA28" s="133" t="s">
        <v>158</v>
      </c>
      <c r="AB28" s="205">
        <f>VLOOKUP($AA28,[1]vstupy!$B$34:$C$36,2,FALSE)</f>
        <v>0</v>
      </c>
      <c r="AC28" s="205">
        <f t="shared" si="290"/>
        <v>0</v>
      </c>
      <c r="AD28" s="501"/>
      <c r="AE28" s="474"/>
      <c r="AF28" s="490"/>
      <c r="AG28" s="420"/>
      <c r="AH28" s="420"/>
      <c r="AI28" s="420"/>
      <c r="AJ28" s="484"/>
      <c r="AK28" s="420"/>
      <c r="AL28" s="420"/>
      <c r="AM28" s="427"/>
      <c r="AN28" s="420"/>
      <c r="AO28" s="422"/>
      <c r="AP28" s="396"/>
      <c r="AQ28" s="394"/>
      <c r="AR28" s="394"/>
      <c r="AS28" s="394"/>
      <c r="AT28" s="394"/>
      <c r="AU28" s="394"/>
      <c r="AV28" s="394"/>
      <c r="AW28" s="394"/>
      <c r="AX28" s="394"/>
      <c r="AY28" s="394"/>
      <c r="AZ28" s="394"/>
      <c r="BA28" s="394"/>
      <c r="BB28" s="394"/>
      <c r="BC28" s="394"/>
      <c r="BD28" s="394"/>
      <c r="BE28" s="394"/>
      <c r="BF28" s="394"/>
      <c r="BG28" s="394"/>
      <c r="BH28" s="394"/>
      <c r="BI28" s="534"/>
      <c r="BJ28" s="393"/>
      <c r="BK28" s="396"/>
      <c r="BL28" s="394"/>
      <c r="BM28" s="394"/>
      <c r="BN28" s="394"/>
      <c r="BO28" s="394"/>
      <c r="BP28" s="394"/>
      <c r="BQ28" s="394"/>
      <c r="BR28" s="394"/>
      <c r="BS28" s="394"/>
      <c r="BT28" s="395"/>
      <c r="BU28" s="396"/>
      <c r="BV28" s="394"/>
      <c r="BW28" s="394"/>
      <c r="BX28" s="394"/>
      <c r="BY28" s="394"/>
      <c r="BZ28" s="394"/>
      <c r="CA28" s="394"/>
      <c r="CB28" s="394"/>
      <c r="CC28" s="394"/>
      <c r="CD28" s="395"/>
      <c r="CE28" s="433"/>
      <c r="CF28" s="396"/>
      <c r="CG28" s="394"/>
      <c r="CH28" s="394"/>
      <c r="CI28" s="394"/>
      <c r="CJ28" s="395"/>
      <c r="CK28" s="434"/>
      <c r="CL28" s="436"/>
      <c r="CM28" s="396"/>
      <c r="CN28" s="394"/>
      <c r="CO28" s="394"/>
      <c r="CP28" s="394"/>
      <c r="CQ28" s="394"/>
      <c r="CR28" s="394"/>
      <c r="CS28" s="394"/>
      <c r="CT28" s="394"/>
      <c r="CU28" s="394"/>
      <c r="CV28" s="395"/>
      <c r="CW28" s="393"/>
      <c r="CX28" s="393"/>
      <c r="CY28" s="396"/>
      <c r="CZ28" s="394"/>
      <c r="DA28" s="394"/>
      <c r="DB28" s="394"/>
      <c r="DC28" s="394"/>
      <c r="DD28" s="394"/>
      <c r="DE28" s="394"/>
      <c r="DF28" s="394"/>
      <c r="DG28" s="394"/>
      <c r="DH28" s="395"/>
      <c r="DI28" s="390"/>
      <c r="DJ28" s="390"/>
      <c r="DK28" s="431"/>
      <c r="DL28" s="431"/>
      <c r="DM28" s="431"/>
      <c r="DN28" s="431"/>
      <c r="DO28" s="431"/>
      <c r="DP28" s="431"/>
      <c r="DQ28" s="430"/>
      <c r="DR28" s="396"/>
      <c r="DS28" s="394"/>
      <c r="DT28" s="394"/>
      <c r="DU28" s="394"/>
      <c r="DV28" s="395"/>
      <c r="DW28" s="461"/>
      <c r="DX28" s="396"/>
      <c r="DY28" s="394"/>
      <c r="DZ28" s="394"/>
      <c r="EA28" s="394"/>
      <c r="EB28" s="395"/>
      <c r="EC28" s="461"/>
      <c r="ED28" s="462"/>
    </row>
    <row r="29" spans="2:134" ht="12.6" customHeight="1" x14ac:dyDescent="0.2">
      <c r="B29" s="499"/>
      <c r="C29" s="466"/>
      <c r="D29" s="472"/>
      <c r="E29" s="451"/>
      <c r="F29" s="472"/>
      <c r="G29" s="489"/>
      <c r="H29" s="511"/>
      <c r="I29" s="511"/>
      <c r="J29" s="327"/>
      <c r="K29" s="472"/>
      <c r="L29" s="451"/>
      <c r="M29" s="493"/>
      <c r="N29" s="472"/>
      <c r="O29" s="451"/>
      <c r="P29" s="449"/>
      <c r="Q29" s="429"/>
      <c r="R29" s="279"/>
      <c r="S29" s="448"/>
      <c r="T29" s="454"/>
      <c r="U29" s="429"/>
      <c r="V29" s="279"/>
      <c r="W29" s="280"/>
      <c r="X29" s="194" t="s">
        <v>157</v>
      </c>
      <c r="Y29" s="208" t="s">
        <v>152</v>
      </c>
      <c r="Z29" s="205">
        <f>VLOOKUP($X29,vstupy!$B$18:$F$31,MATCH($Y29,vstupy!$B$17:$F$17,0),0)</f>
        <v>0</v>
      </c>
      <c r="AA29" s="133" t="s">
        <v>158</v>
      </c>
      <c r="AB29" s="205">
        <f>VLOOKUP($AA29,[1]vstupy!$B$34:$C$36,2,FALSE)</f>
        <v>0</v>
      </c>
      <c r="AC29" s="205">
        <f t="shared" si="290"/>
        <v>0</v>
      </c>
      <c r="AD29" s="502"/>
      <c r="AE29" s="475"/>
      <c r="AF29" s="490"/>
      <c r="AG29" s="420"/>
      <c r="AH29" s="420"/>
      <c r="AI29" s="420"/>
      <c r="AJ29" s="426"/>
      <c r="AK29" s="420"/>
      <c r="AL29" s="420"/>
      <c r="AM29" s="419"/>
      <c r="AN29" s="420"/>
      <c r="AO29" s="422"/>
      <c r="AP29" s="396"/>
      <c r="AQ29" s="394"/>
      <c r="AR29" s="394"/>
      <c r="AS29" s="394"/>
      <c r="AT29" s="394"/>
      <c r="AU29" s="394"/>
      <c r="AV29" s="394"/>
      <c r="AW29" s="394"/>
      <c r="AX29" s="394"/>
      <c r="AY29" s="394"/>
      <c r="AZ29" s="394"/>
      <c r="BA29" s="394"/>
      <c r="BB29" s="394"/>
      <c r="BC29" s="394"/>
      <c r="BD29" s="394"/>
      <c r="BE29" s="394"/>
      <c r="BF29" s="394"/>
      <c r="BG29" s="394"/>
      <c r="BH29" s="394"/>
      <c r="BI29" s="534"/>
      <c r="BJ29" s="393"/>
      <c r="BK29" s="396"/>
      <c r="BL29" s="394"/>
      <c r="BM29" s="394"/>
      <c r="BN29" s="394"/>
      <c r="BO29" s="394"/>
      <c r="BP29" s="394"/>
      <c r="BQ29" s="394"/>
      <c r="BR29" s="394"/>
      <c r="BS29" s="394"/>
      <c r="BT29" s="395"/>
      <c r="BU29" s="396"/>
      <c r="BV29" s="394"/>
      <c r="BW29" s="394"/>
      <c r="BX29" s="394"/>
      <c r="BY29" s="394"/>
      <c r="BZ29" s="394"/>
      <c r="CA29" s="394"/>
      <c r="CB29" s="394"/>
      <c r="CC29" s="394"/>
      <c r="CD29" s="395"/>
      <c r="CE29" s="433"/>
      <c r="CF29" s="396"/>
      <c r="CG29" s="394"/>
      <c r="CH29" s="394"/>
      <c r="CI29" s="394"/>
      <c r="CJ29" s="395"/>
      <c r="CK29" s="434"/>
      <c r="CL29" s="437"/>
      <c r="CM29" s="396"/>
      <c r="CN29" s="394"/>
      <c r="CO29" s="394"/>
      <c r="CP29" s="394"/>
      <c r="CQ29" s="394"/>
      <c r="CR29" s="394"/>
      <c r="CS29" s="394"/>
      <c r="CT29" s="394"/>
      <c r="CU29" s="394"/>
      <c r="CV29" s="395"/>
      <c r="CW29" s="393"/>
      <c r="CX29" s="393"/>
      <c r="CY29" s="396"/>
      <c r="CZ29" s="394"/>
      <c r="DA29" s="394"/>
      <c r="DB29" s="394"/>
      <c r="DC29" s="394"/>
      <c r="DD29" s="394"/>
      <c r="DE29" s="394"/>
      <c r="DF29" s="394"/>
      <c r="DG29" s="394"/>
      <c r="DH29" s="395"/>
      <c r="DI29" s="390"/>
      <c r="DJ29" s="390"/>
      <c r="DK29" s="431"/>
      <c r="DL29" s="431"/>
      <c r="DM29" s="431"/>
      <c r="DN29" s="431"/>
      <c r="DO29" s="431"/>
      <c r="DP29" s="431"/>
      <c r="DQ29" s="430"/>
      <c r="DR29" s="396"/>
      <c r="DS29" s="394"/>
      <c r="DT29" s="394"/>
      <c r="DU29" s="394"/>
      <c r="DV29" s="395"/>
      <c r="DW29" s="461"/>
      <c r="DX29" s="396"/>
      <c r="DY29" s="394"/>
      <c r="DZ29" s="394"/>
      <c r="EA29" s="394"/>
      <c r="EB29" s="395"/>
      <c r="EC29" s="461"/>
      <c r="ED29" s="462"/>
    </row>
    <row r="30" spans="2:134" ht="12.6" customHeight="1" x14ac:dyDescent="0.2">
      <c r="B30" s="477">
        <v>8</v>
      </c>
      <c r="C30" s="467"/>
      <c r="D30" s="452"/>
      <c r="E30" s="452"/>
      <c r="F30" s="485" t="s">
        <v>212</v>
      </c>
      <c r="G30" s="491"/>
      <c r="H30" s="496" t="str">
        <f t="shared" ref="H30" si="346">IF($F30="3e)  Skoršia transpozícia  - zavedenie transpozície pred termínom ktorý určuje smernica EÚ. "," ","")</f>
        <v/>
      </c>
      <c r="I30" s="496" t="str">
        <f t="shared" ref="I30" si="347">IF($F30="3e)  Skoršia transpozícia  - zavedenie transpozície pred termínom ktorý určuje smernica EÚ. ",$H30,"NA")</f>
        <v>NA</v>
      </c>
      <c r="J30" s="334">
        <f>IF(I30&gt;12,1,I30/12)</f>
        <v>1</v>
      </c>
      <c r="K30" s="335"/>
      <c r="L30" s="452"/>
      <c r="M30" s="492">
        <f>IF(L30="N",0,L30)</f>
        <v>0</v>
      </c>
      <c r="N30" s="485" t="s">
        <v>212</v>
      </c>
      <c r="O30" s="452"/>
      <c r="P30" s="450"/>
      <c r="Q30" s="428" t="s">
        <v>36</v>
      </c>
      <c r="R30" s="336">
        <f>VLOOKUP(Q30,[1]vstupy!$B$3:$C$15,2,FALSE)</f>
        <v>0</v>
      </c>
      <c r="S30" s="447"/>
      <c r="T30" s="453"/>
      <c r="U30" s="428" t="s">
        <v>36</v>
      </c>
      <c r="V30" s="336">
        <f>VLOOKUP(U30,[1]vstupy!$B$3:$C$15,2,FALSE)</f>
        <v>0</v>
      </c>
      <c r="W30" s="337"/>
      <c r="X30" s="330" t="s">
        <v>157</v>
      </c>
      <c r="Y30" s="331" t="s">
        <v>152</v>
      </c>
      <c r="Z30" s="332">
        <f>VLOOKUP($X30,vstupy!$B$18:$F$31,MATCH($Y30,vstupy!$B$17:$F$17,0),0)</f>
        <v>0</v>
      </c>
      <c r="AA30" s="333" t="s">
        <v>158</v>
      </c>
      <c r="AB30" s="332">
        <f>VLOOKUP($AA30,[1]vstupy!$B$34:$C$36,2,FALSE)</f>
        <v>0</v>
      </c>
      <c r="AC30" s="332">
        <f t="shared" si="290"/>
        <v>0</v>
      </c>
      <c r="AD30" s="480" t="s">
        <v>36</v>
      </c>
      <c r="AE30" s="473">
        <f>VLOOKUP(AD30,vstupy!$B$3:$C$15,2,FALSE)</f>
        <v>0</v>
      </c>
      <c r="AF30" s="490" t="str">
        <f>IFERROR(IF(M30=0,"N",O30/L30*J30),0)</f>
        <v>N</v>
      </c>
      <c r="AG30" s="419">
        <f>O30*J30</f>
        <v>0</v>
      </c>
      <c r="AH30" s="426">
        <f t="shared" ref="AH30" si="348">P30*R30*J30</f>
        <v>0</v>
      </c>
      <c r="AI30" s="419">
        <f t="shared" ref="AI30" si="349">IFERROR(AH30*M30,0)</f>
        <v>0</v>
      </c>
      <c r="AJ30" s="426" t="str">
        <f t="shared" si="177"/>
        <v>N</v>
      </c>
      <c r="AK30" s="419">
        <f t="shared" ref="AK30" si="350">S30*J30</f>
        <v>0</v>
      </c>
      <c r="AL30" s="419">
        <f>T30*V30*J30</f>
        <v>0</v>
      </c>
      <c r="AM30" s="425">
        <f t="shared" ref="AM30" si="351">IFERROR(AL30*M30,0)</f>
        <v>0</v>
      </c>
      <c r="AN30" s="419">
        <f t="shared" ref="AN30" si="352">IF(W30&gt;0,IF(AE30&gt;0,($G$5/160)*(W30/60)*AE30*J30,0),IF(AE30&gt;0,($G$5/160)*((AC30+AC31+AC32)/60)*AE30*J30,0))</f>
        <v>0</v>
      </c>
      <c r="AO30" s="421">
        <f>IFERROR(AN30*M30,0)</f>
        <v>0</v>
      </c>
      <c r="AP30" s="396">
        <f t="shared" ref="AP30" si="353">IF($N30="In (zvyšuje náklady)",AF30,0)</f>
        <v>0</v>
      </c>
      <c r="AQ30" s="394">
        <f t="shared" ref="AQ30" si="354">IF($N30="In (zvyšuje náklady)",AG30,0)</f>
        <v>0</v>
      </c>
      <c r="AR30" s="394">
        <f t="shared" ref="AR30" si="355">IF($N30="In (zvyšuje náklady)",AH30,0)</f>
        <v>0</v>
      </c>
      <c r="AS30" s="394">
        <f t="shared" ref="AS30" si="356">IF($N30="In (zvyšuje náklady)",AI30,0)</f>
        <v>0</v>
      </c>
      <c r="AT30" s="394">
        <f t="shared" ref="AT30" si="357">IF($N30="In (zvyšuje náklady)",AJ30,0)</f>
        <v>0</v>
      </c>
      <c r="AU30" s="394">
        <f t="shared" ref="AU30" si="358">IF($N30="In (zvyšuje náklady)",AK30,0)</f>
        <v>0</v>
      </c>
      <c r="AV30" s="394">
        <f t="shared" ref="AV30" si="359">IF($N30="In (zvyšuje náklady)",AL30,0)</f>
        <v>0</v>
      </c>
      <c r="AW30" s="394">
        <f t="shared" ref="AW30" si="360">IF($N30="In (zvyšuje náklady)",AM30,0)</f>
        <v>0</v>
      </c>
      <c r="AX30" s="394">
        <f t="shared" ref="AX30" si="361">IF($N30="In (zvyšuje náklady)",AN30,0)</f>
        <v>0</v>
      </c>
      <c r="AY30" s="394">
        <f t="shared" ref="AY30" si="362">IF($N30="In (zvyšuje náklady)",AO30,0)</f>
        <v>0</v>
      </c>
      <c r="AZ30" s="394" t="str">
        <f t="shared" ref="AZ30" si="363">IF($N30="Out (znižuje náklady)",AF30,"0")</f>
        <v>0</v>
      </c>
      <c r="BA30" s="394" t="str">
        <f t="shared" ref="BA30" si="364">IF($N30="Out (znižuje náklady)",AG30,"0")</f>
        <v>0</v>
      </c>
      <c r="BB30" s="394" t="str">
        <f t="shared" ref="BB30" si="365">IF($N30="Out (znižuje náklady)",AH30,"0")</f>
        <v>0</v>
      </c>
      <c r="BC30" s="394" t="str">
        <f t="shared" ref="BC30" si="366">IF($N30="Out (znižuje náklady)",AI30,"0")</f>
        <v>0</v>
      </c>
      <c r="BD30" s="394" t="str">
        <f t="shared" ref="BD30" si="367">IF($N30="Out (znižuje náklady)",AJ30,"0")</f>
        <v>0</v>
      </c>
      <c r="BE30" s="394" t="str">
        <f t="shared" ref="BE30" si="368">IF($N30="Out (znižuje náklady)",AK30,"0")</f>
        <v>0</v>
      </c>
      <c r="BF30" s="394" t="str">
        <f t="shared" ref="BF30" si="369">IF($N30="Out (znižuje náklady)",AL30,"0")</f>
        <v>0</v>
      </c>
      <c r="BG30" s="394" t="str">
        <f t="shared" ref="BG30" si="370">IF($N30="Out (znižuje náklady)",AM30,"0")</f>
        <v>0</v>
      </c>
      <c r="BH30" s="394" t="str">
        <f t="shared" ref="BH30" si="371">IF($N30="Out (znižuje náklady)",AN30,"0")</f>
        <v>0</v>
      </c>
      <c r="BI30" s="534" t="str">
        <f t="shared" ref="BI30" si="372">IF($N30="Out (znižuje náklady)",AO30,"0")</f>
        <v>0</v>
      </c>
      <c r="BJ30" s="393">
        <f>IF(F30=vstupy!$B$47,0,1)</f>
        <v>1</v>
      </c>
      <c r="BK30" s="396">
        <f t="shared" ref="BK30" si="373">$BJ30*AP30</f>
        <v>0</v>
      </c>
      <c r="BL30" s="394">
        <f t="shared" ref="BL30" si="374">$BJ30*AQ30</f>
        <v>0</v>
      </c>
      <c r="BM30" s="394">
        <f t="shared" ref="BM30" si="375">$BJ30*AR30</f>
        <v>0</v>
      </c>
      <c r="BN30" s="394">
        <f t="shared" ref="BN30" si="376">$BJ30*AS30</f>
        <v>0</v>
      </c>
      <c r="BO30" s="394">
        <f t="shared" ref="BO30" si="377">$BJ30*AT30</f>
        <v>0</v>
      </c>
      <c r="BP30" s="394">
        <f t="shared" ref="BP30" si="378">$BJ30*AU30</f>
        <v>0</v>
      </c>
      <c r="BQ30" s="394">
        <f t="shared" ref="BQ30" si="379">$BJ30*AV30</f>
        <v>0</v>
      </c>
      <c r="BR30" s="394">
        <f t="shared" ref="BR30" si="380">$BJ30*AW30</f>
        <v>0</v>
      </c>
      <c r="BS30" s="394">
        <f t="shared" ref="BS30" si="381">$BJ30*AX30</f>
        <v>0</v>
      </c>
      <c r="BT30" s="395">
        <f t="shared" ref="BT30" si="382">$BJ30*AY30</f>
        <v>0</v>
      </c>
      <c r="BU30" s="396">
        <f t="shared" ref="BU30" si="383">$BJ30*AZ30</f>
        <v>0</v>
      </c>
      <c r="BV30" s="394">
        <f t="shared" ref="BV30" si="384">$BJ30*BA30</f>
        <v>0</v>
      </c>
      <c r="BW30" s="394">
        <f t="shared" ref="BW30" si="385">$BJ30*BB30</f>
        <v>0</v>
      </c>
      <c r="BX30" s="394">
        <f t="shared" ref="BX30" si="386">$BJ30*BC30</f>
        <v>0</v>
      </c>
      <c r="BY30" s="394">
        <f t="shared" ref="BY30" si="387">$BJ30*BD30</f>
        <v>0</v>
      </c>
      <c r="BZ30" s="394">
        <f t="shared" ref="BZ30" si="388">$BJ30*BE30</f>
        <v>0</v>
      </c>
      <c r="CA30" s="394">
        <f t="shared" ref="CA30" si="389">$BJ30*BF30</f>
        <v>0</v>
      </c>
      <c r="CB30" s="394">
        <f t="shared" ref="CB30" si="390">$BJ30*BG30</f>
        <v>0</v>
      </c>
      <c r="CC30" s="394">
        <f t="shared" ref="CC30" si="391">$BJ30*BH30</f>
        <v>0</v>
      </c>
      <c r="CD30" s="395">
        <f t="shared" ref="CD30" si="392">$BJ30*BI30</f>
        <v>0</v>
      </c>
      <c r="CE30" s="433">
        <f>IF(N30="Nemení sa",1,0)</f>
        <v>0</v>
      </c>
      <c r="CF30" s="396">
        <f>AG30*$CE30</f>
        <v>0</v>
      </c>
      <c r="CG30" s="394">
        <f>AI30*$CE30</f>
        <v>0</v>
      </c>
      <c r="CH30" s="394">
        <f>AK30*$CE30</f>
        <v>0</v>
      </c>
      <c r="CI30" s="394">
        <f>AM30*$CE30</f>
        <v>0</v>
      </c>
      <c r="CJ30" s="395">
        <f>AO30*$CE30</f>
        <v>0</v>
      </c>
      <c r="CK30" s="434">
        <f t="shared" ref="CK30" si="393">SUM(CF30:CJ32)</f>
        <v>0</v>
      </c>
      <c r="CL30" s="435">
        <f>IF(F30=vstupy!B$42,"1",0)</f>
        <v>0</v>
      </c>
      <c r="CM30" s="396">
        <f t="shared" ref="CM30:CV30" si="394">IF($CL30="1",AP30,0)</f>
        <v>0</v>
      </c>
      <c r="CN30" s="394">
        <f t="shared" si="394"/>
        <v>0</v>
      </c>
      <c r="CO30" s="394">
        <f t="shared" si="394"/>
        <v>0</v>
      </c>
      <c r="CP30" s="394">
        <f t="shared" si="394"/>
        <v>0</v>
      </c>
      <c r="CQ30" s="394">
        <f t="shared" si="394"/>
        <v>0</v>
      </c>
      <c r="CR30" s="394">
        <f t="shared" si="394"/>
        <v>0</v>
      </c>
      <c r="CS30" s="394">
        <f t="shared" si="394"/>
        <v>0</v>
      </c>
      <c r="CT30" s="394">
        <f t="shared" si="394"/>
        <v>0</v>
      </c>
      <c r="CU30" s="394">
        <f t="shared" si="394"/>
        <v>0</v>
      </c>
      <c r="CV30" s="395">
        <f t="shared" si="394"/>
        <v>0</v>
      </c>
      <c r="CW30" s="393">
        <f>CP30+CT30+CV30</f>
        <v>0</v>
      </c>
      <c r="CX30" s="393">
        <f t="shared" ref="CX30" si="395">CN30+CR30</f>
        <v>0</v>
      </c>
      <c r="CY30" s="396">
        <f t="shared" ref="CY30:DH30" si="396">IF($CL30="1",AZ30,0)</f>
        <v>0</v>
      </c>
      <c r="CZ30" s="394">
        <f t="shared" si="396"/>
        <v>0</v>
      </c>
      <c r="DA30" s="394">
        <f t="shared" si="396"/>
        <v>0</v>
      </c>
      <c r="DB30" s="394">
        <f t="shared" si="396"/>
        <v>0</v>
      </c>
      <c r="DC30" s="394">
        <f t="shared" si="396"/>
        <v>0</v>
      </c>
      <c r="DD30" s="394">
        <f t="shared" si="396"/>
        <v>0</v>
      </c>
      <c r="DE30" s="394">
        <f t="shared" si="396"/>
        <v>0</v>
      </c>
      <c r="DF30" s="394">
        <f t="shared" si="396"/>
        <v>0</v>
      </c>
      <c r="DG30" s="394">
        <f t="shared" si="396"/>
        <v>0</v>
      </c>
      <c r="DH30" s="395">
        <f t="shared" si="396"/>
        <v>0</v>
      </c>
      <c r="DI30" s="390">
        <f>DB30+DF30+DH30</f>
        <v>0</v>
      </c>
      <c r="DJ30" s="390">
        <f t="shared" ref="DJ30" si="397">CZ30+DD30</f>
        <v>0</v>
      </c>
      <c r="DK30" s="431">
        <f>IF(CE30=0,1,0)</f>
        <v>1</v>
      </c>
      <c r="DL30" s="431">
        <f>IFERROR(IF($AF30="N",AH30+AJ30+AL30+AN30,AF30+AH30+AJ30+AL30+AN30),0)*$DK30</f>
        <v>0</v>
      </c>
      <c r="DM30" s="431">
        <f>(AG30+AI30+AK30+AM30+AO30)*$DK30</f>
        <v>0</v>
      </c>
      <c r="DN30" s="431">
        <f>AS30+AW30+AY30-CW30</f>
        <v>0</v>
      </c>
      <c r="DO30" s="431">
        <f>BC30+BG30+BI30-DI30</f>
        <v>0</v>
      </c>
      <c r="DP30" s="431">
        <f>DN30+DO30</f>
        <v>0</v>
      </c>
      <c r="DQ30" s="430" t="str">
        <f>IF(OR(F30=vstupy!B$40,F30=vstupy!B$41,F30=vstupy!B$42,),"0","1")</f>
        <v>0</v>
      </c>
      <c r="DR30" s="396">
        <f>IF($DQ30="1",AQ30,"0")+CF30</f>
        <v>0</v>
      </c>
      <c r="DS30" s="394">
        <f>IF($DQ30="1",AS30,"0")+CG30</f>
        <v>0</v>
      </c>
      <c r="DT30" s="394">
        <f>IF($DQ30="1",AU30,"0")+CH30</f>
        <v>0</v>
      </c>
      <c r="DU30" s="394">
        <f>IF($DQ30="1",AW30,"0")+CI30</f>
        <v>0</v>
      </c>
      <c r="DV30" s="395">
        <f>IF($DQ30="1",AY30,"0")+CJ30</f>
        <v>0</v>
      </c>
      <c r="DW30" s="461">
        <f t="shared" ref="DW30" si="398">SUM(DR30:DV32)</f>
        <v>0</v>
      </c>
      <c r="DX30" s="396" t="str">
        <f t="shared" ref="DX30" si="399">IF($DQ30="1",BA30,"0")</f>
        <v>0</v>
      </c>
      <c r="DY30" s="394" t="str">
        <f t="shared" ref="DY30" si="400">IF($DQ30="1",BC30,"0")</f>
        <v>0</v>
      </c>
      <c r="DZ30" s="394" t="str">
        <f t="shared" ref="DZ30" si="401">IF($DQ30="1",BE30,"0")</f>
        <v>0</v>
      </c>
      <c r="EA30" s="394" t="str">
        <f>IF($DQ30="1",BG30,"0")</f>
        <v>0</v>
      </c>
      <c r="EB30" s="395" t="str">
        <f>IF($DQ30="1",BI30,"0")</f>
        <v>0</v>
      </c>
      <c r="EC30" s="461">
        <f t="shared" ref="EC30" si="402">SUM(DX30:EB32)</f>
        <v>0</v>
      </c>
      <c r="ED30" s="462">
        <f>EC30+DW30</f>
        <v>0</v>
      </c>
    </row>
    <row r="31" spans="2:134" ht="12.6" customHeight="1" x14ac:dyDescent="0.2">
      <c r="B31" s="477"/>
      <c r="C31" s="467"/>
      <c r="D31" s="452"/>
      <c r="E31" s="452"/>
      <c r="F31" s="486"/>
      <c r="G31" s="491"/>
      <c r="H31" s="497"/>
      <c r="I31" s="497"/>
      <c r="J31" s="338"/>
      <c r="K31" s="339"/>
      <c r="L31" s="452"/>
      <c r="M31" s="492"/>
      <c r="N31" s="486"/>
      <c r="O31" s="452"/>
      <c r="P31" s="450"/>
      <c r="Q31" s="428"/>
      <c r="R31" s="340"/>
      <c r="S31" s="447"/>
      <c r="T31" s="453"/>
      <c r="U31" s="428"/>
      <c r="V31" s="340"/>
      <c r="W31" s="341"/>
      <c r="X31" s="330" t="s">
        <v>157</v>
      </c>
      <c r="Y31" s="331" t="s">
        <v>152</v>
      </c>
      <c r="Z31" s="332">
        <f>VLOOKUP($X31,vstupy!$B$18:$F$31,MATCH($Y31,vstupy!$B$17:$F$17,0),0)</f>
        <v>0</v>
      </c>
      <c r="AA31" s="333" t="s">
        <v>158</v>
      </c>
      <c r="AB31" s="332">
        <f>VLOOKUP($AA31,[1]vstupy!$B$34:$C$36,2,FALSE)</f>
        <v>0</v>
      </c>
      <c r="AC31" s="332">
        <f t="shared" si="290"/>
        <v>0</v>
      </c>
      <c r="AD31" s="481"/>
      <c r="AE31" s="474"/>
      <c r="AF31" s="490"/>
      <c r="AG31" s="420"/>
      <c r="AH31" s="420"/>
      <c r="AI31" s="420"/>
      <c r="AJ31" s="420"/>
      <c r="AK31" s="420"/>
      <c r="AL31" s="420"/>
      <c r="AM31" s="427"/>
      <c r="AN31" s="420"/>
      <c r="AO31" s="422"/>
      <c r="AP31" s="396"/>
      <c r="AQ31" s="394"/>
      <c r="AR31" s="394"/>
      <c r="AS31" s="394"/>
      <c r="AT31" s="394"/>
      <c r="AU31" s="394"/>
      <c r="AV31" s="394"/>
      <c r="AW31" s="394"/>
      <c r="AX31" s="394"/>
      <c r="AY31" s="394"/>
      <c r="AZ31" s="394"/>
      <c r="BA31" s="394"/>
      <c r="BB31" s="394"/>
      <c r="BC31" s="394"/>
      <c r="BD31" s="394"/>
      <c r="BE31" s="394"/>
      <c r="BF31" s="394"/>
      <c r="BG31" s="394"/>
      <c r="BH31" s="394"/>
      <c r="BI31" s="534"/>
      <c r="BJ31" s="393"/>
      <c r="BK31" s="396"/>
      <c r="BL31" s="394"/>
      <c r="BM31" s="394"/>
      <c r="BN31" s="394"/>
      <c r="BO31" s="394"/>
      <c r="BP31" s="394"/>
      <c r="BQ31" s="394"/>
      <c r="BR31" s="394"/>
      <c r="BS31" s="394"/>
      <c r="BT31" s="395"/>
      <c r="BU31" s="396"/>
      <c r="BV31" s="394"/>
      <c r="BW31" s="394"/>
      <c r="BX31" s="394"/>
      <c r="BY31" s="394"/>
      <c r="BZ31" s="394"/>
      <c r="CA31" s="394"/>
      <c r="CB31" s="394"/>
      <c r="CC31" s="394"/>
      <c r="CD31" s="395"/>
      <c r="CE31" s="433"/>
      <c r="CF31" s="396"/>
      <c r="CG31" s="394"/>
      <c r="CH31" s="394"/>
      <c r="CI31" s="394"/>
      <c r="CJ31" s="395"/>
      <c r="CK31" s="434"/>
      <c r="CL31" s="436"/>
      <c r="CM31" s="396"/>
      <c r="CN31" s="394"/>
      <c r="CO31" s="394"/>
      <c r="CP31" s="394"/>
      <c r="CQ31" s="394"/>
      <c r="CR31" s="394"/>
      <c r="CS31" s="394"/>
      <c r="CT31" s="394"/>
      <c r="CU31" s="394"/>
      <c r="CV31" s="395"/>
      <c r="CW31" s="393"/>
      <c r="CX31" s="393"/>
      <c r="CY31" s="396"/>
      <c r="CZ31" s="394"/>
      <c r="DA31" s="394"/>
      <c r="DB31" s="394"/>
      <c r="DC31" s="394"/>
      <c r="DD31" s="394"/>
      <c r="DE31" s="394"/>
      <c r="DF31" s="394"/>
      <c r="DG31" s="394"/>
      <c r="DH31" s="395"/>
      <c r="DI31" s="390"/>
      <c r="DJ31" s="390"/>
      <c r="DK31" s="431"/>
      <c r="DL31" s="431"/>
      <c r="DM31" s="431"/>
      <c r="DN31" s="431"/>
      <c r="DO31" s="431"/>
      <c r="DP31" s="431"/>
      <c r="DQ31" s="430"/>
      <c r="DR31" s="396"/>
      <c r="DS31" s="394"/>
      <c r="DT31" s="394"/>
      <c r="DU31" s="394"/>
      <c r="DV31" s="395"/>
      <c r="DW31" s="461"/>
      <c r="DX31" s="396"/>
      <c r="DY31" s="394"/>
      <c r="DZ31" s="394"/>
      <c r="EA31" s="394"/>
      <c r="EB31" s="395"/>
      <c r="EC31" s="461"/>
      <c r="ED31" s="462"/>
    </row>
    <row r="32" spans="2:134" ht="12.6" customHeight="1" x14ac:dyDescent="0.2">
      <c r="B32" s="477"/>
      <c r="C32" s="467"/>
      <c r="D32" s="452"/>
      <c r="E32" s="452"/>
      <c r="F32" s="487"/>
      <c r="G32" s="491"/>
      <c r="H32" s="498"/>
      <c r="I32" s="498"/>
      <c r="J32" s="342"/>
      <c r="K32" s="343"/>
      <c r="L32" s="452"/>
      <c r="M32" s="492"/>
      <c r="N32" s="487"/>
      <c r="O32" s="452"/>
      <c r="P32" s="450"/>
      <c r="Q32" s="428"/>
      <c r="R32" s="344"/>
      <c r="S32" s="447"/>
      <c r="T32" s="453"/>
      <c r="U32" s="428"/>
      <c r="V32" s="344"/>
      <c r="W32" s="345"/>
      <c r="X32" s="330" t="s">
        <v>157</v>
      </c>
      <c r="Y32" s="331" t="s">
        <v>152</v>
      </c>
      <c r="Z32" s="332">
        <f>VLOOKUP($X32,vstupy!$B$18:$F$31,MATCH($Y32,vstupy!$B$17:$F$17,0),0)</f>
        <v>0</v>
      </c>
      <c r="AA32" s="333" t="s">
        <v>158</v>
      </c>
      <c r="AB32" s="332">
        <f>VLOOKUP($AA32,[1]vstupy!$B$34:$C$36,2,FALSE)</f>
        <v>0</v>
      </c>
      <c r="AC32" s="332">
        <f t="shared" si="290"/>
        <v>0</v>
      </c>
      <c r="AD32" s="482"/>
      <c r="AE32" s="475"/>
      <c r="AF32" s="490"/>
      <c r="AG32" s="420"/>
      <c r="AH32" s="420"/>
      <c r="AI32" s="420"/>
      <c r="AJ32" s="420"/>
      <c r="AK32" s="420"/>
      <c r="AL32" s="420"/>
      <c r="AM32" s="419"/>
      <c r="AN32" s="420"/>
      <c r="AO32" s="422"/>
      <c r="AP32" s="396"/>
      <c r="AQ32" s="394"/>
      <c r="AR32" s="394"/>
      <c r="AS32" s="394"/>
      <c r="AT32" s="394"/>
      <c r="AU32" s="394"/>
      <c r="AV32" s="394"/>
      <c r="AW32" s="394"/>
      <c r="AX32" s="394"/>
      <c r="AY32" s="394"/>
      <c r="AZ32" s="394"/>
      <c r="BA32" s="394"/>
      <c r="BB32" s="394"/>
      <c r="BC32" s="394"/>
      <c r="BD32" s="394"/>
      <c r="BE32" s="394"/>
      <c r="BF32" s="394"/>
      <c r="BG32" s="394"/>
      <c r="BH32" s="394"/>
      <c r="BI32" s="534"/>
      <c r="BJ32" s="393"/>
      <c r="BK32" s="396"/>
      <c r="BL32" s="394"/>
      <c r="BM32" s="394"/>
      <c r="BN32" s="394"/>
      <c r="BO32" s="394"/>
      <c r="BP32" s="394"/>
      <c r="BQ32" s="394"/>
      <c r="BR32" s="394"/>
      <c r="BS32" s="394"/>
      <c r="BT32" s="395"/>
      <c r="BU32" s="396"/>
      <c r="BV32" s="394"/>
      <c r="BW32" s="394"/>
      <c r="BX32" s="394"/>
      <c r="BY32" s="394"/>
      <c r="BZ32" s="394"/>
      <c r="CA32" s="394"/>
      <c r="CB32" s="394"/>
      <c r="CC32" s="394"/>
      <c r="CD32" s="395"/>
      <c r="CE32" s="433"/>
      <c r="CF32" s="396"/>
      <c r="CG32" s="394"/>
      <c r="CH32" s="394"/>
      <c r="CI32" s="394"/>
      <c r="CJ32" s="395"/>
      <c r="CK32" s="434"/>
      <c r="CL32" s="437"/>
      <c r="CM32" s="396"/>
      <c r="CN32" s="394"/>
      <c r="CO32" s="394"/>
      <c r="CP32" s="394"/>
      <c r="CQ32" s="394"/>
      <c r="CR32" s="394"/>
      <c r="CS32" s="394"/>
      <c r="CT32" s="394"/>
      <c r="CU32" s="394"/>
      <c r="CV32" s="395"/>
      <c r="CW32" s="393"/>
      <c r="CX32" s="393"/>
      <c r="CY32" s="396"/>
      <c r="CZ32" s="394"/>
      <c r="DA32" s="394"/>
      <c r="DB32" s="394"/>
      <c r="DC32" s="394"/>
      <c r="DD32" s="394"/>
      <c r="DE32" s="394"/>
      <c r="DF32" s="394"/>
      <c r="DG32" s="394"/>
      <c r="DH32" s="395"/>
      <c r="DI32" s="390"/>
      <c r="DJ32" s="390"/>
      <c r="DK32" s="431"/>
      <c r="DL32" s="431"/>
      <c r="DM32" s="431"/>
      <c r="DN32" s="431"/>
      <c r="DO32" s="431"/>
      <c r="DP32" s="431"/>
      <c r="DQ32" s="430"/>
      <c r="DR32" s="396"/>
      <c r="DS32" s="394"/>
      <c r="DT32" s="394"/>
      <c r="DU32" s="394"/>
      <c r="DV32" s="395"/>
      <c r="DW32" s="461"/>
      <c r="DX32" s="396"/>
      <c r="DY32" s="394"/>
      <c r="DZ32" s="394"/>
      <c r="EA32" s="394"/>
      <c r="EB32" s="395"/>
      <c r="EC32" s="461"/>
      <c r="ED32" s="462"/>
    </row>
    <row r="33" spans="1:134" ht="12.6" customHeight="1" x14ac:dyDescent="0.2">
      <c r="A33" s="19"/>
      <c r="B33" s="499">
        <f>B30+1</f>
        <v>9</v>
      </c>
      <c r="C33" s="466"/>
      <c r="D33" s="451"/>
      <c r="E33" s="451"/>
      <c r="F33" s="470" t="s">
        <v>212</v>
      </c>
      <c r="G33" s="489"/>
      <c r="H33" s="509" t="str">
        <f t="shared" ref="H33" si="403">IF($F33="3e)  Skoršia transpozícia  - zavedenie transpozície pred termínom ktorý určuje smernica EÚ. "," ","")</f>
        <v/>
      </c>
      <c r="I33" s="509" t="str">
        <f t="shared" ref="I33" si="404">IF($F33="3e)  Skoršia transpozícia  - zavedenie transpozície pred termínom ktorý určuje smernica EÚ. ",$H33,"NA")</f>
        <v>NA</v>
      </c>
      <c r="J33" s="523">
        <f>IF(I33&gt;12,1,I33/12)</f>
        <v>1</v>
      </c>
      <c r="K33" s="470"/>
      <c r="L33" s="451"/>
      <c r="M33" s="493">
        <f>IF(L33="N",0,L33)</f>
        <v>0</v>
      </c>
      <c r="N33" s="470" t="s">
        <v>212</v>
      </c>
      <c r="O33" s="451"/>
      <c r="P33" s="449"/>
      <c r="Q33" s="429" t="s">
        <v>36</v>
      </c>
      <c r="R33" s="424">
        <f>VLOOKUP(Q33,[1]vstupy!$B$3:$C$15,2,FALSE)</f>
        <v>0</v>
      </c>
      <c r="S33" s="449"/>
      <c r="T33" s="454"/>
      <c r="U33" s="429" t="s">
        <v>36</v>
      </c>
      <c r="V33" s="424">
        <f>VLOOKUP(U33,[1]vstupy!$B$3:$C$15,2,FALSE)</f>
        <v>0</v>
      </c>
      <c r="W33" s="449"/>
      <c r="X33" s="194" t="s">
        <v>157</v>
      </c>
      <c r="Y33" s="208" t="s">
        <v>152</v>
      </c>
      <c r="Z33" s="205">
        <f>VLOOKUP($X33,vstupy!$B$18:$F$31,MATCH($Y33,vstupy!$B$17:$F$17,0),0)</f>
        <v>0</v>
      </c>
      <c r="AA33" s="133" t="s">
        <v>158</v>
      </c>
      <c r="AB33" s="205">
        <f>VLOOKUP($AA33,[1]vstupy!$B$34:$C$36,2,FALSE)</f>
        <v>0</v>
      </c>
      <c r="AC33" s="205">
        <f t="shared" si="290"/>
        <v>0</v>
      </c>
      <c r="AD33" s="500" t="s">
        <v>36</v>
      </c>
      <c r="AE33" s="473">
        <f>VLOOKUP(AD33,vstupy!$B$3:$C$15,2,FALSE)</f>
        <v>0</v>
      </c>
      <c r="AF33" s="476" t="str">
        <f>IFERROR(IF(M33=0,"N",O33/L33*J33),0)</f>
        <v>N</v>
      </c>
      <c r="AG33" s="419">
        <f>O33*J33</f>
        <v>0</v>
      </c>
      <c r="AH33" s="426">
        <f t="shared" ref="AH33" si="405">P33*R33*J33</f>
        <v>0</v>
      </c>
      <c r="AI33" s="419">
        <f t="shared" ref="AI33" si="406">IFERROR(AH33*M33,0)</f>
        <v>0</v>
      </c>
      <c r="AJ33" s="426" t="str">
        <f t="shared" si="177"/>
        <v>N</v>
      </c>
      <c r="AK33" s="419">
        <f t="shared" ref="AK33" si="407">S33*J33</f>
        <v>0</v>
      </c>
      <c r="AL33" s="419">
        <f>T33*V33*J33</f>
        <v>0</v>
      </c>
      <c r="AM33" s="425">
        <f t="shared" ref="AM33" si="408">IFERROR(AL33*M33,0)</f>
        <v>0</v>
      </c>
      <c r="AN33" s="419">
        <f t="shared" ref="AN33" si="409">IF(W33&gt;0,IF(AE33&gt;0,($G$5/160)*(W33/60)*AE33*J33,0),IF(AE33&gt;0,($G$5/160)*((AC33+AC34+AC35)/60)*AE33*J33,0))</f>
        <v>0</v>
      </c>
      <c r="AO33" s="421">
        <f>IFERROR(AN33*M33,0)</f>
        <v>0</v>
      </c>
      <c r="AP33" s="396">
        <f t="shared" ref="AP33" si="410">IF($N33="In (zvyšuje náklady)",AF33,0)</f>
        <v>0</v>
      </c>
      <c r="AQ33" s="394">
        <f t="shared" ref="AQ33" si="411">IF($N33="In (zvyšuje náklady)",AG33,0)</f>
        <v>0</v>
      </c>
      <c r="AR33" s="394">
        <f t="shared" ref="AR33" si="412">IF($N33="In (zvyšuje náklady)",AH33,0)</f>
        <v>0</v>
      </c>
      <c r="AS33" s="394">
        <f t="shared" ref="AS33" si="413">IF($N33="In (zvyšuje náklady)",AI33,0)</f>
        <v>0</v>
      </c>
      <c r="AT33" s="394">
        <f t="shared" ref="AT33" si="414">IF($N33="In (zvyšuje náklady)",AJ33,0)</f>
        <v>0</v>
      </c>
      <c r="AU33" s="394">
        <f t="shared" ref="AU33" si="415">IF($N33="In (zvyšuje náklady)",AK33,0)</f>
        <v>0</v>
      </c>
      <c r="AV33" s="394">
        <f t="shared" ref="AV33" si="416">IF($N33="In (zvyšuje náklady)",AL33,0)</f>
        <v>0</v>
      </c>
      <c r="AW33" s="394">
        <f t="shared" ref="AW33" si="417">IF($N33="In (zvyšuje náklady)",AM33,0)</f>
        <v>0</v>
      </c>
      <c r="AX33" s="394">
        <f t="shared" ref="AX33" si="418">IF($N33="In (zvyšuje náklady)",AN33,0)</f>
        <v>0</v>
      </c>
      <c r="AY33" s="394">
        <f t="shared" ref="AY33" si="419">IF($N33="In (zvyšuje náklady)",AO33,0)</f>
        <v>0</v>
      </c>
      <c r="AZ33" s="394" t="str">
        <f t="shared" ref="AZ33" si="420">IF($N33="Out (znižuje náklady)",AF33,"0")</f>
        <v>0</v>
      </c>
      <c r="BA33" s="394" t="str">
        <f t="shared" ref="BA33" si="421">IF($N33="Out (znižuje náklady)",AG33,"0")</f>
        <v>0</v>
      </c>
      <c r="BB33" s="394" t="str">
        <f t="shared" ref="BB33" si="422">IF($N33="Out (znižuje náklady)",AH33,"0")</f>
        <v>0</v>
      </c>
      <c r="BC33" s="394" t="str">
        <f t="shared" ref="BC33" si="423">IF($N33="Out (znižuje náklady)",AI33,"0")</f>
        <v>0</v>
      </c>
      <c r="BD33" s="394" t="str">
        <f t="shared" ref="BD33" si="424">IF($N33="Out (znižuje náklady)",AJ33,"0")</f>
        <v>0</v>
      </c>
      <c r="BE33" s="394" t="str">
        <f t="shared" ref="BE33" si="425">IF($N33="Out (znižuje náklady)",AK33,"0")</f>
        <v>0</v>
      </c>
      <c r="BF33" s="394" t="str">
        <f t="shared" ref="BF33" si="426">IF($N33="Out (znižuje náklady)",AL33,"0")</f>
        <v>0</v>
      </c>
      <c r="BG33" s="394" t="str">
        <f t="shared" ref="BG33" si="427">IF($N33="Out (znižuje náklady)",AM33,"0")</f>
        <v>0</v>
      </c>
      <c r="BH33" s="394" t="str">
        <f t="shared" ref="BH33" si="428">IF($N33="Out (znižuje náklady)",AN33,"0")</f>
        <v>0</v>
      </c>
      <c r="BI33" s="534" t="str">
        <f t="shared" ref="BI33" si="429">IF($N33="Out (znižuje náklady)",AO33,"0")</f>
        <v>0</v>
      </c>
      <c r="BJ33" s="393">
        <f>IF(F33=vstupy!$B$47,0,1)</f>
        <v>1</v>
      </c>
      <c r="BK33" s="396">
        <f t="shared" ref="BK33" si="430">$BJ33*AP33</f>
        <v>0</v>
      </c>
      <c r="BL33" s="394">
        <f t="shared" ref="BL33" si="431">$BJ33*AQ33</f>
        <v>0</v>
      </c>
      <c r="BM33" s="394">
        <f t="shared" ref="BM33" si="432">$BJ33*AR33</f>
        <v>0</v>
      </c>
      <c r="BN33" s="394">
        <f t="shared" ref="BN33" si="433">$BJ33*AS33</f>
        <v>0</v>
      </c>
      <c r="BO33" s="394">
        <f t="shared" ref="BO33" si="434">$BJ33*AT33</f>
        <v>0</v>
      </c>
      <c r="BP33" s="394">
        <f t="shared" ref="BP33" si="435">$BJ33*AU33</f>
        <v>0</v>
      </c>
      <c r="BQ33" s="394">
        <f t="shared" ref="BQ33" si="436">$BJ33*AV33</f>
        <v>0</v>
      </c>
      <c r="BR33" s="394">
        <f t="shared" ref="BR33" si="437">$BJ33*AW33</f>
        <v>0</v>
      </c>
      <c r="BS33" s="394">
        <f t="shared" ref="BS33" si="438">$BJ33*AX33</f>
        <v>0</v>
      </c>
      <c r="BT33" s="395">
        <f t="shared" ref="BT33" si="439">$BJ33*AY33</f>
        <v>0</v>
      </c>
      <c r="BU33" s="396">
        <f t="shared" ref="BU33" si="440">$BJ33*AZ33</f>
        <v>0</v>
      </c>
      <c r="BV33" s="394">
        <f t="shared" ref="BV33" si="441">$BJ33*BA33</f>
        <v>0</v>
      </c>
      <c r="BW33" s="394">
        <f t="shared" ref="BW33" si="442">$BJ33*BB33</f>
        <v>0</v>
      </c>
      <c r="BX33" s="394">
        <f t="shared" ref="BX33" si="443">$BJ33*BC33</f>
        <v>0</v>
      </c>
      <c r="BY33" s="394">
        <f t="shared" ref="BY33" si="444">$BJ33*BD33</f>
        <v>0</v>
      </c>
      <c r="BZ33" s="394">
        <f t="shared" ref="BZ33" si="445">$BJ33*BE33</f>
        <v>0</v>
      </c>
      <c r="CA33" s="394">
        <f t="shared" ref="CA33" si="446">$BJ33*BF33</f>
        <v>0</v>
      </c>
      <c r="CB33" s="394">
        <f t="shared" ref="CB33" si="447">$BJ33*BG33</f>
        <v>0</v>
      </c>
      <c r="CC33" s="394">
        <f t="shared" ref="CC33" si="448">$BJ33*BH33</f>
        <v>0</v>
      </c>
      <c r="CD33" s="395">
        <f t="shared" ref="CD33" si="449">$BJ33*BI33</f>
        <v>0</v>
      </c>
      <c r="CE33" s="433">
        <f>IF(N33="Nemení sa",1,0)</f>
        <v>0</v>
      </c>
      <c r="CF33" s="396">
        <f>AG33*$CE33</f>
        <v>0</v>
      </c>
      <c r="CG33" s="394">
        <f>AI33*$CE33</f>
        <v>0</v>
      </c>
      <c r="CH33" s="394">
        <f>AK33*$CE33</f>
        <v>0</v>
      </c>
      <c r="CI33" s="394">
        <f>AM33*$CE33</f>
        <v>0</v>
      </c>
      <c r="CJ33" s="395">
        <f>AO33*$CE33</f>
        <v>0</v>
      </c>
      <c r="CK33" s="434">
        <f t="shared" ref="CK33" si="450">SUM(CF33:CJ35)</f>
        <v>0</v>
      </c>
      <c r="CL33" s="435">
        <f>IF(F33=vstupy!B$42,"1",0)</f>
        <v>0</v>
      </c>
      <c r="CM33" s="396">
        <f t="shared" ref="CM33:CV33" si="451">IF($CL33="1",AP33,0)</f>
        <v>0</v>
      </c>
      <c r="CN33" s="394">
        <f t="shared" si="451"/>
        <v>0</v>
      </c>
      <c r="CO33" s="394">
        <f t="shared" si="451"/>
        <v>0</v>
      </c>
      <c r="CP33" s="394">
        <f t="shared" si="451"/>
        <v>0</v>
      </c>
      <c r="CQ33" s="394">
        <f t="shared" si="451"/>
        <v>0</v>
      </c>
      <c r="CR33" s="394">
        <f t="shared" si="451"/>
        <v>0</v>
      </c>
      <c r="CS33" s="394">
        <f t="shared" si="451"/>
        <v>0</v>
      </c>
      <c r="CT33" s="394">
        <f t="shared" si="451"/>
        <v>0</v>
      </c>
      <c r="CU33" s="394">
        <f t="shared" si="451"/>
        <v>0</v>
      </c>
      <c r="CV33" s="395">
        <f t="shared" si="451"/>
        <v>0</v>
      </c>
      <c r="CW33" s="393">
        <f>CP33+CT33+CV33</f>
        <v>0</v>
      </c>
      <c r="CX33" s="393">
        <f t="shared" ref="CX33" si="452">CN33+CR33</f>
        <v>0</v>
      </c>
      <c r="CY33" s="396">
        <f t="shared" ref="CY33:DH33" si="453">IF($CL33="1",AZ33,0)</f>
        <v>0</v>
      </c>
      <c r="CZ33" s="394">
        <f t="shared" si="453"/>
        <v>0</v>
      </c>
      <c r="DA33" s="394">
        <f t="shared" si="453"/>
        <v>0</v>
      </c>
      <c r="DB33" s="394">
        <f t="shared" si="453"/>
        <v>0</v>
      </c>
      <c r="DC33" s="394">
        <f t="shared" si="453"/>
        <v>0</v>
      </c>
      <c r="DD33" s="394">
        <f t="shared" si="453"/>
        <v>0</v>
      </c>
      <c r="DE33" s="394">
        <f t="shared" si="453"/>
        <v>0</v>
      </c>
      <c r="DF33" s="394">
        <f t="shared" si="453"/>
        <v>0</v>
      </c>
      <c r="DG33" s="394">
        <f t="shared" si="453"/>
        <v>0</v>
      </c>
      <c r="DH33" s="395">
        <f t="shared" si="453"/>
        <v>0</v>
      </c>
      <c r="DI33" s="390">
        <f>DB33+DF33+DH33</f>
        <v>0</v>
      </c>
      <c r="DJ33" s="390">
        <f t="shared" ref="DJ33" si="454">CZ33+DD33</f>
        <v>0</v>
      </c>
      <c r="DK33" s="431">
        <f>IF(CE33=0,1,0)</f>
        <v>1</v>
      </c>
      <c r="DL33" s="431">
        <f>IFERROR(IF($AF33="N",AH33+AJ33+AL33+AN33,AF33+AH33+AJ33+AL33+AN33),0)*$DK33</f>
        <v>0</v>
      </c>
      <c r="DM33" s="431">
        <f>(AG33+AI33+AK33+AM33+AO33)*$DK33</f>
        <v>0</v>
      </c>
      <c r="DN33" s="431">
        <f>AS33+AW33+AY33-CW33</f>
        <v>0</v>
      </c>
      <c r="DO33" s="431">
        <f>BC33+BG33+BI33-DI33</f>
        <v>0</v>
      </c>
      <c r="DP33" s="431">
        <f>DN33+DO33</f>
        <v>0</v>
      </c>
      <c r="DQ33" s="430" t="str">
        <f>IF(OR(F33=vstupy!B$40,F33=vstupy!B$41,F33=vstupy!B$42,),"0","1")</f>
        <v>0</v>
      </c>
      <c r="DR33" s="396">
        <f>IF($DQ33="1",AQ33,"0")+CF33</f>
        <v>0</v>
      </c>
      <c r="DS33" s="394">
        <f>IF($DQ33="1",AS33,"0")+CG33</f>
        <v>0</v>
      </c>
      <c r="DT33" s="394">
        <f>IF($DQ33="1",AU33,"0")+CH33</f>
        <v>0</v>
      </c>
      <c r="DU33" s="394">
        <f>IF($DQ33="1",AW33,"0")+CI33</f>
        <v>0</v>
      </c>
      <c r="DV33" s="395">
        <f>IF($DQ33="1",AY33,"0")+CJ33</f>
        <v>0</v>
      </c>
      <c r="DW33" s="461">
        <f t="shared" ref="DW33" si="455">SUM(DR33:DV35)</f>
        <v>0</v>
      </c>
      <c r="DX33" s="396" t="str">
        <f t="shared" ref="DX33" si="456">IF($DQ33="1",BA33,"0")</f>
        <v>0</v>
      </c>
      <c r="DY33" s="394" t="str">
        <f t="shared" ref="DY33" si="457">IF($DQ33="1",BC33,"0")</f>
        <v>0</v>
      </c>
      <c r="DZ33" s="394" t="str">
        <f t="shared" ref="DZ33" si="458">IF($DQ33="1",BE33,"0")</f>
        <v>0</v>
      </c>
      <c r="EA33" s="394" t="str">
        <f>IF($DQ33="1",BG33,"0")</f>
        <v>0</v>
      </c>
      <c r="EB33" s="395" t="str">
        <f>IF($DQ33="1",BI33,"0")</f>
        <v>0</v>
      </c>
      <c r="EC33" s="461">
        <f t="shared" ref="EC33" si="459">SUM(DX33:EB35)</f>
        <v>0</v>
      </c>
      <c r="ED33" s="462">
        <f>EC33+DW33</f>
        <v>0</v>
      </c>
    </row>
    <row r="34" spans="1:134" ht="12.6" customHeight="1" x14ac:dyDescent="0.2">
      <c r="A34" s="19"/>
      <c r="B34" s="499"/>
      <c r="C34" s="466"/>
      <c r="D34" s="451"/>
      <c r="E34" s="451"/>
      <c r="F34" s="471"/>
      <c r="G34" s="489"/>
      <c r="H34" s="510"/>
      <c r="I34" s="510"/>
      <c r="J34" s="524"/>
      <c r="K34" s="471"/>
      <c r="L34" s="451"/>
      <c r="M34" s="493"/>
      <c r="N34" s="471"/>
      <c r="O34" s="451"/>
      <c r="P34" s="449"/>
      <c r="Q34" s="429"/>
      <c r="R34" s="424"/>
      <c r="S34" s="449"/>
      <c r="T34" s="454"/>
      <c r="U34" s="429"/>
      <c r="V34" s="424"/>
      <c r="W34" s="449"/>
      <c r="X34" s="194" t="s">
        <v>157</v>
      </c>
      <c r="Y34" s="208" t="s">
        <v>152</v>
      </c>
      <c r="Z34" s="205">
        <f>VLOOKUP($X34,vstupy!$B$18:$F$31,MATCH($Y34,vstupy!$B$17:$F$17,0),0)</f>
        <v>0</v>
      </c>
      <c r="AA34" s="133" t="s">
        <v>158</v>
      </c>
      <c r="AB34" s="205">
        <f>VLOOKUP($AA34,[1]vstupy!$B$34:$C$36,2,FALSE)</f>
        <v>0</v>
      </c>
      <c r="AC34" s="205">
        <f t="shared" si="290"/>
        <v>0</v>
      </c>
      <c r="AD34" s="501"/>
      <c r="AE34" s="474"/>
      <c r="AF34" s="396"/>
      <c r="AG34" s="420"/>
      <c r="AH34" s="420"/>
      <c r="AI34" s="420"/>
      <c r="AJ34" s="420"/>
      <c r="AK34" s="420"/>
      <c r="AL34" s="420"/>
      <c r="AM34" s="427"/>
      <c r="AN34" s="420"/>
      <c r="AO34" s="422"/>
      <c r="AP34" s="396"/>
      <c r="AQ34" s="394"/>
      <c r="AR34" s="394"/>
      <c r="AS34" s="394"/>
      <c r="AT34" s="394"/>
      <c r="AU34" s="394"/>
      <c r="AV34" s="394"/>
      <c r="AW34" s="394"/>
      <c r="AX34" s="394"/>
      <c r="AY34" s="394"/>
      <c r="AZ34" s="394"/>
      <c r="BA34" s="394"/>
      <c r="BB34" s="394"/>
      <c r="BC34" s="394"/>
      <c r="BD34" s="394"/>
      <c r="BE34" s="394"/>
      <c r="BF34" s="394"/>
      <c r="BG34" s="394"/>
      <c r="BH34" s="394"/>
      <c r="BI34" s="534"/>
      <c r="BJ34" s="393"/>
      <c r="BK34" s="396"/>
      <c r="BL34" s="394"/>
      <c r="BM34" s="394"/>
      <c r="BN34" s="394"/>
      <c r="BO34" s="394"/>
      <c r="BP34" s="394"/>
      <c r="BQ34" s="394"/>
      <c r="BR34" s="394"/>
      <c r="BS34" s="394"/>
      <c r="BT34" s="395"/>
      <c r="BU34" s="396"/>
      <c r="BV34" s="394"/>
      <c r="BW34" s="394"/>
      <c r="BX34" s="394"/>
      <c r="BY34" s="394"/>
      <c r="BZ34" s="394"/>
      <c r="CA34" s="394"/>
      <c r="CB34" s="394"/>
      <c r="CC34" s="394"/>
      <c r="CD34" s="395"/>
      <c r="CE34" s="433"/>
      <c r="CF34" s="396"/>
      <c r="CG34" s="394"/>
      <c r="CH34" s="394"/>
      <c r="CI34" s="394"/>
      <c r="CJ34" s="395"/>
      <c r="CK34" s="434"/>
      <c r="CL34" s="436"/>
      <c r="CM34" s="396"/>
      <c r="CN34" s="394"/>
      <c r="CO34" s="394"/>
      <c r="CP34" s="394"/>
      <c r="CQ34" s="394"/>
      <c r="CR34" s="394"/>
      <c r="CS34" s="394"/>
      <c r="CT34" s="394"/>
      <c r="CU34" s="394"/>
      <c r="CV34" s="395"/>
      <c r="CW34" s="393"/>
      <c r="CX34" s="393"/>
      <c r="CY34" s="396"/>
      <c r="CZ34" s="394"/>
      <c r="DA34" s="394"/>
      <c r="DB34" s="394"/>
      <c r="DC34" s="394"/>
      <c r="DD34" s="394"/>
      <c r="DE34" s="394"/>
      <c r="DF34" s="394"/>
      <c r="DG34" s="394"/>
      <c r="DH34" s="395"/>
      <c r="DI34" s="390"/>
      <c r="DJ34" s="390"/>
      <c r="DK34" s="431"/>
      <c r="DL34" s="431"/>
      <c r="DM34" s="431"/>
      <c r="DN34" s="431"/>
      <c r="DO34" s="431"/>
      <c r="DP34" s="431"/>
      <c r="DQ34" s="430"/>
      <c r="DR34" s="396"/>
      <c r="DS34" s="394"/>
      <c r="DT34" s="394"/>
      <c r="DU34" s="394"/>
      <c r="DV34" s="395"/>
      <c r="DW34" s="461"/>
      <c r="DX34" s="396"/>
      <c r="DY34" s="394"/>
      <c r="DZ34" s="394"/>
      <c r="EA34" s="394"/>
      <c r="EB34" s="395"/>
      <c r="EC34" s="461"/>
      <c r="ED34" s="462"/>
    </row>
    <row r="35" spans="1:134" ht="12.6" customHeight="1" x14ac:dyDescent="0.2">
      <c r="A35" s="19"/>
      <c r="B35" s="499"/>
      <c r="C35" s="466"/>
      <c r="D35" s="451"/>
      <c r="E35" s="451"/>
      <c r="F35" s="472"/>
      <c r="G35" s="489"/>
      <c r="H35" s="511"/>
      <c r="I35" s="511"/>
      <c r="J35" s="525"/>
      <c r="K35" s="472"/>
      <c r="L35" s="451"/>
      <c r="M35" s="493"/>
      <c r="N35" s="472"/>
      <c r="O35" s="451"/>
      <c r="P35" s="449"/>
      <c r="Q35" s="429"/>
      <c r="R35" s="424"/>
      <c r="S35" s="449"/>
      <c r="T35" s="454"/>
      <c r="U35" s="429"/>
      <c r="V35" s="424"/>
      <c r="W35" s="449"/>
      <c r="X35" s="194" t="s">
        <v>157</v>
      </c>
      <c r="Y35" s="208" t="s">
        <v>152</v>
      </c>
      <c r="Z35" s="205">
        <f>VLOOKUP($X35,vstupy!$B$18:$F$31,MATCH($Y35,vstupy!$B$17:$F$17,0),0)</f>
        <v>0</v>
      </c>
      <c r="AA35" s="133" t="s">
        <v>158</v>
      </c>
      <c r="AB35" s="205">
        <f>VLOOKUP($AA35,[1]vstupy!$B$34:$C$36,2,FALSE)</f>
        <v>0</v>
      </c>
      <c r="AC35" s="205">
        <f t="shared" si="290"/>
        <v>0</v>
      </c>
      <c r="AD35" s="502"/>
      <c r="AE35" s="475"/>
      <c r="AF35" s="396"/>
      <c r="AG35" s="420"/>
      <c r="AH35" s="420"/>
      <c r="AI35" s="420"/>
      <c r="AJ35" s="420"/>
      <c r="AK35" s="420"/>
      <c r="AL35" s="420"/>
      <c r="AM35" s="419"/>
      <c r="AN35" s="420"/>
      <c r="AO35" s="422"/>
      <c r="AP35" s="396"/>
      <c r="AQ35" s="394"/>
      <c r="AR35" s="394"/>
      <c r="AS35" s="394"/>
      <c r="AT35" s="394"/>
      <c r="AU35" s="394"/>
      <c r="AV35" s="394"/>
      <c r="AW35" s="394"/>
      <c r="AX35" s="394"/>
      <c r="AY35" s="394"/>
      <c r="AZ35" s="394"/>
      <c r="BA35" s="394"/>
      <c r="BB35" s="394"/>
      <c r="BC35" s="394"/>
      <c r="BD35" s="394"/>
      <c r="BE35" s="394"/>
      <c r="BF35" s="394"/>
      <c r="BG35" s="394"/>
      <c r="BH35" s="394"/>
      <c r="BI35" s="534"/>
      <c r="BJ35" s="393"/>
      <c r="BK35" s="396"/>
      <c r="BL35" s="394"/>
      <c r="BM35" s="394"/>
      <c r="BN35" s="394"/>
      <c r="BO35" s="394"/>
      <c r="BP35" s="394"/>
      <c r="BQ35" s="394"/>
      <c r="BR35" s="394"/>
      <c r="BS35" s="394"/>
      <c r="BT35" s="395"/>
      <c r="BU35" s="396"/>
      <c r="BV35" s="394"/>
      <c r="BW35" s="394"/>
      <c r="BX35" s="394"/>
      <c r="BY35" s="394"/>
      <c r="BZ35" s="394"/>
      <c r="CA35" s="394"/>
      <c r="CB35" s="394"/>
      <c r="CC35" s="394"/>
      <c r="CD35" s="395"/>
      <c r="CE35" s="433"/>
      <c r="CF35" s="396"/>
      <c r="CG35" s="394"/>
      <c r="CH35" s="394"/>
      <c r="CI35" s="394"/>
      <c r="CJ35" s="395"/>
      <c r="CK35" s="434"/>
      <c r="CL35" s="437"/>
      <c r="CM35" s="396"/>
      <c r="CN35" s="394"/>
      <c r="CO35" s="394"/>
      <c r="CP35" s="394"/>
      <c r="CQ35" s="394"/>
      <c r="CR35" s="394"/>
      <c r="CS35" s="394"/>
      <c r="CT35" s="394"/>
      <c r="CU35" s="394"/>
      <c r="CV35" s="395"/>
      <c r="CW35" s="393"/>
      <c r="CX35" s="393"/>
      <c r="CY35" s="396"/>
      <c r="CZ35" s="394"/>
      <c r="DA35" s="394"/>
      <c r="DB35" s="394"/>
      <c r="DC35" s="394"/>
      <c r="DD35" s="394"/>
      <c r="DE35" s="394"/>
      <c r="DF35" s="394"/>
      <c r="DG35" s="394"/>
      <c r="DH35" s="395"/>
      <c r="DI35" s="390"/>
      <c r="DJ35" s="390"/>
      <c r="DK35" s="431"/>
      <c r="DL35" s="431"/>
      <c r="DM35" s="431"/>
      <c r="DN35" s="431"/>
      <c r="DO35" s="431"/>
      <c r="DP35" s="431"/>
      <c r="DQ35" s="430"/>
      <c r="DR35" s="396"/>
      <c r="DS35" s="394"/>
      <c r="DT35" s="394"/>
      <c r="DU35" s="394"/>
      <c r="DV35" s="395"/>
      <c r="DW35" s="461"/>
      <c r="DX35" s="396"/>
      <c r="DY35" s="394"/>
      <c r="DZ35" s="394"/>
      <c r="EA35" s="394"/>
      <c r="EB35" s="395"/>
      <c r="EC35" s="461"/>
      <c r="ED35" s="462"/>
    </row>
    <row r="36" spans="1:134" ht="12.6" customHeight="1" x14ac:dyDescent="0.2">
      <c r="A36" s="19"/>
      <c r="B36" s="477">
        <f>B33+1</f>
        <v>10</v>
      </c>
      <c r="C36" s="467"/>
      <c r="D36" s="452"/>
      <c r="E36" s="452"/>
      <c r="F36" s="485" t="s">
        <v>212</v>
      </c>
      <c r="G36" s="491"/>
      <c r="H36" s="496" t="str">
        <f t="shared" ref="H36" si="460">IF($F36="3e)  Skoršia transpozícia  - zavedenie transpozície pred termínom ktorý určuje smernica EÚ. "," ","")</f>
        <v/>
      </c>
      <c r="I36" s="496" t="str">
        <f t="shared" ref="I36" si="461">IF($F36="3e)  Skoršia transpozícia  - zavedenie transpozície pred termínom ktorý určuje smernica EÚ. ",$H36,"NA")</f>
        <v>NA</v>
      </c>
      <c r="J36" s="526">
        <f>IF(I36&gt;12,1,I36/12)</f>
        <v>1</v>
      </c>
      <c r="K36" s="485"/>
      <c r="L36" s="452"/>
      <c r="M36" s="492">
        <f>IF(L36="N",0,L36)</f>
        <v>0</v>
      </c>
      <c r="N36" s="485" t="s">
        <v>212</v>
      </c>
      <c r="O36" s="452"/>
      <c r="P36" s="450"/>
      <c r="Q36" s="428" t="s">
        <v>36</v>
      </c>
      <c r="R36" s="423">
        <f>VLOOKUP(Q36,[1]vstupy!$B$3:$C$15,2,FALSE)</f>
        <v>0</v>
      </c>
      <c r="S36" s="450"/>
      <c r="T36" s="453"/>
      <c r="U36" s="428" t="s">
        <v>36</v>
      </c>
      <c r="V36" s="423">
        <f>VLOOKUP(U36,[1]vstupy!$B$3:$C$15,2,FALSE)</f>
        <v>0</v>
      </c>
      <c r="W36" s="450"/>
      <c r="X36" s="330" t="s">
        <v>157</v>
      </c>
      <c r="Y36" s="331" t="s">
        <v>152</v>
      </c>
      <c r="Z36" s="332">
        <f>VLOOKUP($X36,vstupy!$B$18:$F$31,MATCH($Y36,vstupy!$B$17:$F$17,0),0)</f>
        <v>0</v>
      </c>
      <c r="AA36" s="333" t="s">
        <v>158</v>
      </c>
      <c r="AB36" s="332">
        <f>VLOOKUP($AA36,[1]vstupy!$B$34:$C$36,2,FALSE)</f>
        <v>0</v>
      </c>
      <c r="AC36" s="332">
        <f t="shared" ref="AC36:AC38" si="462">Z36+AB36</f>
        <v>0</v>
      </c>
      <c r="AD36" s="480" t="s">
        <v>36</v>
      </c>
      <c r="AE36" s="473">
        <f>VLOOKUP(AD36,vstupy!$B$3:$C$15,2,FALSE)</f>
        <v>0</v>
      </c>
      <c r="AF36" s="476" t="str">
        <f>IFERROR(IF(M36=0,"N",O36/L36*J36),0)</f>
        <v>N</v>
      </c>
      <c r="AG36" s="419">
        <f>O36*J36</f>
        <v>0</v>
      </c>
      <c r="AH36" s="426">
        <f t="shared" ref="AH36" si="463">P36*R36*J36</f>
        <v>0</v>
      </c>
      <c r="AI36" s="419">
        <f t="shared" ref="AI36" si="464">IFERROR(AH36*M36,0)</f>
        <v>0</v>
      </c>
      <c r="AJ36" s="483" t="str">
        <f t="shared" si="177"/>
        <v>N</v>
      </c>
      <c r="AK36" s="419">
        <f t="shared" ref="AK36" si="465">S36*J36</f>
        <v>0</v>
      </c>
      <c r="AL36" s="419">
        <f>T36*V36*J36</f>
        <v>0</v>
      </c>
      <c r="AM36" s="425">
        <f t="shared" ref="AM36" si="466">IFERROR(AL36*M36,0)</f>
        <v>0</v>
      </c>
      <c r="AN36" s="419">
        <f t="shared" ref="AN36" si="467">IF(W36&gt;0,IF(AE36&gt;0,($G$5/160)*(W36/60)*AE36*J36,0),IF(AE36&gt;0,($G$5/160)*((AC36+AC37+AC38)/60)*AE36*J36,0))</f>
        <v>0</v>
      </c>
      <c r="AO36" s="421">
        <f>IFERROR(AN36*M36,0)</f>
        <v>0</v>
      </c>
      <c r="AP36" s="396">
        <f t="shared" ref="AP36" si="468">IF($N36="In (zvyšuje náklady)",AF36,0)</f>
        <v>0</v>
      </c>
      <c r="AQ36" s="394">
        <f t="shared" ref="AQ36" si="469">IF($N36="In (zvyšuje náklady)",AG36,0)</f>
        <v>0</v>
      </c>
      <c r="AR36" s="394">
        <f t="shared" ref="AR36" si="470">IF($N36="In (zvyšuje náklady)",AH36,0)</f>
        <v>0</v>
      </c>
      <c r="AS36" s="394">
        <f t="shared" ref="AS36" si="471">IF($N36="In (zvyšuje náklady)",AI36,0)</f>
        <v>0</v>
      </c>
      <c r="AT36" s="394">
        <f t="shared" ref="AT36" si="472">IF($N36="In (zvyšuje náklady)",AJ36,0)</f>
        <v>0</v>
      </c>
      <c r="AU36" s="394">
        <f t="shared" ref="AU36" si="473">IF($N36="In (zvyšuje náklady)",AK36,0)</f>
        <v>0</v>
      </c>
      <c r="AV36" s="394">
        <f t="shared" ref="AV36" si="474">IF($N36="In (zvyšuje náklady)",AL36,0)</f>
        <v>0</v>
      </c>
      <c r="AW36" s="394">
        <f t="shared" ref="AW36" si="475">IF($N36="In (zvyšuje náklady)",AM36,0)</f>
        <v>0</v>
      </c>
      <c r="AX36" s="394">
        <f t="shared" ref="AX36" si="476">IF($N36="In (zvyšuje náklady)",AN36,0)</f>
        <v>0</v>
      </c>
      <c r="AY36" s="394">
        <f t="shared" ref="AY36" si="477">IF($N36="In (zvyšuje náklady)",AO36,0)</f>
        <v>0</v>
      </c>
      <c r="AZ36" s="394" t="str">
        <f t="shared" ref="AZ36" si="478">IF($N36="Out (znižuje náklady)",AF36,"0")</f>
        <v>0</v>
      </c>
      <c r="BA36" s="394" t="str">
        <f t="shared" ref="BA36" si="479">IF($N36="Out (znižuje náklady)",AG36,"0")</f>
        <v>0</v>
      </c>
      <c r="BB36" s="394" t="str">
        <f t="shared" ref="BB36" si="480">IF($N36="Out (znižuje náklady)",AH36,"0")</f>
        <v>0</v>
      </c>
      <c r="BC36" s="394" t="str">
        <f t="shared" ref="BC36" si="481">IF($N36="Out (znižuje náklady)",AI36,"0")</f>
        <v>0</v>
      </c>
      <c r="BD36" s="394" t="str">
        <f t="shared" ref="BD36" si="482">IF($N36="Out (znižuje náklady)",AJ36,"0")</f>
        <v>0</v>
      </c>
      <c r="BE36" s="394" t="str">
        <f t="shared" ref="BE36" si="483">IF($N36="Out (znižuje náklady)",AK36,"0")</f>
        <v>0</v>
      </c>
      <c r="BF36" s="394" t="str">
        <f t="shared" ref="BF36" si="484">IF($N36="Out (znižuje náklady)",AL36,"0")</f>
        <v>0</v>
      </c>
      <c r="BG36" s="394" t="str">
        <f t="shared" ref="BG36" si="485">IF($N36="Out (znižuje náklady)",AM36,"0")</f>
        <v>0</v>
      </c>
      <c r="BH36" s="394" t="str">
        <f t="shared" ref="BH36" si="486">IF($N36="Out (znižuje náklady)",AN36,"0")</f>
        <v>0</v>
      </c>
      <c r="BI36" s="534" t="str">
        <f t="shared" ref="BI36" si="487">IF($N36="Out (znižuje náklady)",AO36,"0")</f>
        <v>0</v>
      </c>
      <c r="BJ36" s="393">
        <f>IF(F36=vstupy!$B$47,0,1)</f>
        <v>1</v>
      </c>
      <c r="BK36" s="396">
        <f t="shared" ref="BK36" si="488">$BJ36*AP36</f>
        <v>0</v>
      </c>
      <c r="BL36" s="394">
        <f t="shared" ref="BL36" si="489">$BJ36*AQ36</f>
        <v>0</v>
      </c>
      <c r="BM36" s="394">
        <f t="shared" ref="BM36" si="490">$BJ36*AR36</f>
        <v>0</v>
      </c>
      <c r="BN36" s="394">
        <f t="shared" ref="BN36" si="491">$BJ36*AS36</f>
        <v>0</v>
      </c>
      <c r="BO36" s="394">
        <f t="shared" ref="BO36" si="492">$BJ36*AT36</f>
        <v>0</v>
      </c>
      <c r="BP36" s="394">
        <f t="shared" ref="BP36" si="493">$BJ36*AU36</f>
        <v>0</v>
      </c>
      <c r="BQ36" s="394">
        <f t="shared" ref="BQ36" si="494">$BJ36*AV36</f>
        <v>0</v>
      </c>
      <c r="BR36" s="394">
        <f t="shared" ref="BR36" si="495">$BJ36*AW36</f>
        <v>0</v>
      </c>
      <c r="BS36" s="394">
        <f t="shared" ref="BS36" si="496">$BJ36*AX36</f>
        <v>0</v>
      </c>
      <c r="BT36" s="395">
        <f t="shared" ref="BT36" si="497">$BJ36*AY36</f>
        <v>0</v>
      </c>
      <c r="BU36" s="396">
        <f t="shared" ref="BU36" si="498">$BJ36*AZ36</f>
        <v>0</v>
      </c>
      <c r="BV36" s="394">
        <f>$BJ36*BA36</f>
        <v>0</v>
      </c>
      <c r="BW36" s="394">
        <f t="shared" ref="BW36" si="499">$BJ36*BB36</f>
        <v>0</v>
      </c>
      <c r="BX36" s="394">
        <f t="shared" ref="BX36" si="500">$BJ36*BC36</f>
        <v>0</v>
      </c>
      <c r="BY36" s="394">
        <f t="shared" ref="BY36" si="501">$BJ36*BD36</f>
        <v>0</v>
      </c>
      <c r="BZ36" s="394">
        <f t="shared" ref="BZ36" si="502">$BJ36*BE36</f>
        <v>0</v>
      </c>
      <c r="CA36" s="394">
        <f t="shared" ref="CA36" si="503">$BJ36*BF36</f>
        <v>0</v>
      </c>
      <c r="CB36" s="394">
        <f t="shared" ref="CB36" si="504">$BJ36*BG36</f>
        <v>0</v>
      </c>
      <c r="CC36" s="394">
        <f t="shared" ref="CC36" si="505">$BJ36*BH36</f>
        <v>0</v>
      </c>
      <c r="CD36" s="395">
        <f t="shared" ref="CD36" si="506">$BJ36*BI36</f>
        <v>0</v>
      </c>
      <c r="CE36" s="433">
        <f>IF(N36="Nemení sa",1,0)</f>
        <v>0</v>
      </c>
      <c r="CF36" s="396">
        <f>AG36*$CE36</f>
        <v>0</v>
      </c>
      <c r="CG36" s="394">
        <f>AI36*$CE36</f>
        <v>0</v>
      </c>
      <c r="CH36" s="394">
        <f>AK36*$CE36</f>
        <v>0</v>
      </c>
      <c r="CI36" s="394">
        <f>AM36*$CE36</f>
        <v>0</v>
      </c>
      <c r="CJ36" s="395">
        <f>AO36*$CE36</f>
        <v>0</v>
      </c>
      <c r="CK36" s="434">
        <f t="shared" ref="CK36" si="507">SUM(CF36:CJ38)</f>
        <v>0</v>
      </c>
      <c r="CL36" s="435">
        <f>IF(F36=vstupy!B$42,"1",0)</f>
        <v>0</v>
      </c>
      <c r="CM36" s="396">
        <f t="shared" ref="CM36:CV36" si="508">IF($CL36="1",AP36,0)</f>
        <v>0</v>
      </c>
      <c r="CN36" s="394">
        <f t="shared" si="508"/>
        <v>0</v>
      </c>
      <c r="CO36" s="394">
        <f t="shared" si="508"/>
        <v>0</v>
      </c>
      <c r="CP36" s="394">
        <f t="shared" si="508"/>
        <v>0</v>
      </c>
      <c r="CQ36" s="394">
        <f t="shared" si="508"/>
        <v>0</v>
      </c>
      <c r="CR36" s="394">
        <f t="shared" si="508"/>
        <v>0</v>
      </c>
      <c r="CS36" s="394">
        <f t="shared" si="508"/>
        <v>0</v>
      </c>
      <c r="CT36" s="394">
        <f t="shared" si="508"/>
        <v>0</v>
      </c>
      <c r="CU36" s="394">
        <f t="shared" si="508"/>
        <v>0</v>
      </c>
      <c r="CV36" s="395">
        <f t="shared" si="508"/>
        <v>0</v>
      </c>
      <c r="CW36" s="393">
        <f>CP36+CT36+CV36</f>
        <v>0</v>
      </c>
      <c r="CX36" s="393">
        <f t="shared" ref="CX36" si="509">CN36+CR36</f>
        <v>0</v>
      </c>
      <c r="CY36" s="396">
        <f t="shared" ref="CY36:DH36" si="510">IF($CL36="1",AZ36,0)</f>
        <v>0</v>
      </c>
      <c r="CZ36" s="394">
        <f t="shared" si="510"/>
        <v>0</v>
      </c>
      <c r="DA36" s="394">
        <f t="shared" si="510"/>
        <v>0</v>
      </c>
      <c r="DB36" s="394">
        <f t="shared" si="510"/>
        <v>0</v>
      </c>
      <c r="DC36" s="394">
        <f t="shared" si="510"/>
        <v>0</v>
      </c>
      <c r="DD36" s="394">
        <f t="shared" si="510"/>
        <v>0</v>
      </c>
      <c r="DE36" s="394">
        <f t="shared" si="510"/>
        <v>0</v>
      </c>
      <c r="DF36" s="394">
        <f t="shared" si="510"/>
        <v>0</v>
      </c>
      <c r="DG36" s="394">
        <f t="shared" si="510"/>
        <v>0</v>
      </c>
      <c r="DH36" s="395">
        <f t="shared" si="510"/>
        <v>0</v>
      </c>
      <c r="DI36" s="390">
        <f>DB36+DF36+DH36</f>
        <v>0</v>
      </c>
      <c r="DJ36" s="390">
        <f t="shared" ref="DJ36" si="511">CZ36+DD36</f>
        <v>0</v>
      </c>
      <c r="DK36" s="431">
        <f>IF(CE36=0,1,0)</f>
        <v>1</v>
      </c>
      <c r="DL36" s="431">
        <f>IFERROR(IF($AF36="N",AH36+AJ36+AL36+AN36,AF36+AH36+AJ36+AL36+AN36),0)*$DK36</f>
        <v>0</v>
      </c>
      <c r="DM36" s="431">
        <f>(AG36+AI36+AK36+AM36+AO36)*$DK36</f>
        <v>0</v>
      </c>
      <c r="DN36" s="431">
        <f>AS36+AW36+AY36-CW36</f>
        <v>0</v>
      </c>
      <c r="DO36" s="431">
        <f>BC36+BG36+BI36-DI36</f>
        <v>0</v>
      </c>
      <c r="DP36" s="431">
        <f>DN36+DO36</f>
        <v>0</v>
      </c>
      <c r="DQ36" s="430" t="str">
        <f>IF(OR(F36=vstupy!B$40,F36=vstupy!B$41,F36=vstupy!B$42,),"0","1")</f>
        <v>0</v>
      </c>
      <c r="DR36" s="396">
        <f>IF($DQ36="1",AQ36,"0")+CF36</f>
        <v>0</v>
      </c>
      <c r="DS36" s="394">
        <f>IF($DQ36="1",AS36,"0")+CG36</f>
        <v>0</v>
      </c>
      <c r="DT36" s="394">
        <f>IF($DQ36="1",AU36,"0")+CH36</f>
        <v>0</v>
      </c>
      <c r="DU36" s="394">
        <f>IF($DQ36="1",AW36,"0")+CI36</f>
        <v>0</v>
      </c>
      <c r="DV36" s="395">
        <f>IF($DQ36="1",AY36,"0")+CJ36</f>
        <v>0</v>
      </c>
      <c r="DW36" s="461">
        <f t="shared" ref="DW36" si="512">SUM(DR36:DV38)</f>
        <v>0</v>
      </c>
      <c r="DX36" s="396" t="str">
        <f t="shared" ref="DX36" si="513">IF($DQ36="1",BA36,"0")</f>
        <v>0</v>
      </c>
      <c r="DY36" s="394" t="str">
        <f t="shared" ref="DY36" si="514">IF($DQ36="1",BC36,"0")</f>
        <v>0</v>
      </c>
      <c r="DZ36" s="394" t="str">
        <f t="shared" ref="DZ36" si="515">IF($DQ36="1",BE36,"0")</f>
        <v>0</v>
      </c>
      <c r="EA36" s="394" t="str">
        <f>IF($DQ36="1",BG36,"0")</f>
        <v>0</v>
      </c>
      <c r="EB36" s="395" t="str">
        <f>IF($DQ36="1",BI36,"0")</f>
        <v>0</v>
      </c>
      <c r="EC36" s="461">
        <f t="shared" ref="EC36" si="516">SUM(DX36:EB38)</f>
        <v>0</v>
      </c>
      <c r="ED36" s="462">
        <f>EC36+DW36</f>
        <v>0</v>
      </c>
    </row>
    <row r="37" spans="1:134" ht="12.6" customHeight="1" x14ac:dyDescent="0.2">
      <c r="A37" s="19"/>
      <c r="B37" s="477"/>
      <c r="C37" s="467"/>
      <c r="D37" s="452"/>
      <c r="E37" s="452"/>
      <c r="F37" s="486"/>
      <c r="G37" s="491"/>
      <c r="H37" s="497"/>
      <c r="I37" s="497"/>
      <c r="J37" s="527"/>
      <c r="K37" s="486"/>
      <c r="L37" s="452"/>
      <c r="M37" s="492"/>
      <c r="N37" s="486"/>
      <c r="O37" s="452"/>
      <c r="P37" s="450"/>
      <c r="Q37" s="428"/>
      <c r="R37" s="423"/>
      <c r="S37" s="450"/>
      <c r="T37" s="453"/>
      <c r="U37" s="428"/>
      <c r="V37" s="423"/>
      <c r="W37" s="450"/>
      <c r="X37" s="330" t="s">
        <v>157</v>
      </c>
      <c r="Y37" s="331" t="s">
        <v>152</v>
      </c>
      <c r="Z37" s="332">
        <f>VLOOKUP($X37,vstupy!$B$18:$F$31,MATCH($Y37,vstupy!$B$17:$F$17,0),0)</f>
        <v>0</v>
      </c>
      <c r="AA37" s="333" t="s">
        <v>158</v>
      </c>
      <c r="AB37" s="332">
        <f>VLOOKUP($AA37,[1]vstupy!$B$34:$C$36,2,FALSE)</f>
        <v>0</v>
      </c>
      <c r="AC37" s="332">
        <f t="shared" si="462"/>
        <v>0</v>
      </c>
      <c r="AD37" s="481"/>
      <c r="AE37" s="474"/>
      <c r="AF37" s="396"/>
      <c r="AG37" s="420"/>
      <c r="AH37" s="420"/>
      <c r="AI37" s="420"/>
      <c r="AJ37" s="484"/>
      <c r="AK37" s="420"/>
      <c r="AL37" s="420"/>
      <c r="AM37" s="427"/>
      <c r="AN37" s="420"/>
      <c r="AO37" s="422"/>
      <c r="AP37" s="396"/>
      <c r="AQ37" s="394"/>
      <c r="AR37" s="394"/>
      <c r="AS37" s="394"/>
      <c r="AT37" s="394"/>
      <c r="AU37" s="394"/>
      <c r="AV37" s="394"/>
      <c r="AW37" s="394"/>
      <c r="AX37" s="394"/>
      <c r="AY37" s="394"/>
      <c r="AZ37" s="394"/>
      <c r="BA37" s="394"/>
      <c r="BB37" s="394"/>
      <c r="BC37" s="394"/>
      <c r="BD37" s="394"/>
      <c r="BE37" s="394"/>
      <c r="BF37" s="394"/>
      <c r="BG37" s="394"/>
      <c r="BH37" s="394"/>
      <c r="BI37" s="534"/>
      <c r="BJ37" s="393"/>
      <c r="BK37" s="396"/>
      <c r="BL37" s="394"/>
      <c r="BM37" s="394"/>
      <c r="BN37" s="394"/>
      <c r="BO37" s="394"/>
      <c r="BP37" s="394"/>
      <c r="BQ37" s="394"/>
      <c r="BR37" s="394"/>
      <c r="BS37" s="394"/>
      <c r="BT37" s="395"/>
      <c r="BU37" s="396"/>
      <c r="BV37" s="394"/>
      <c r="BW37" s="394"/>
      <c r="BX37" s="394"/>
      <c r="BY37" s="394"/>
      <c r="BZ37" s="394"/>
      <c r="CA37" s="394"/>
      <c r="CB37" s="394"/>
      <c r="CC37" s="394"/>
      <c r="CD37" s="395"/>
      <c r="CE37" s="433"/>
      <c r="CF37" s="396"/>
      <c r="CG37" s="394"/>
      <c r="CH37" s="394"/>
      <c r="CI37" s="394"/>
      <c r="CJ37" s="395"/>
      <c r="CK37" s="434"/>
      <c r="CL37" s="436"/>
      <c r="CM37" s="396"/>
      <c r="CN37" s="394"/>
      <c r="CO37" s="394"/>
      <c r="CP37" s="394"/>
      <c r="CQ37" s="394"/>
      <c r="CR37" s="394"/>
      <c r="CS37" s="394"/>
      <c r="CT37" s="394"/>
      <c r="CU37" s="394"/>
      <c r="CV37" s="395"/>
      <c r="CW37" s="393"/>
      <c r="CX37" s="393"/>
      <c r="CY37" s="396"/>
      <c r="CZ37" s="394"/>
      <c r="DA37" s="394"/>
      <c r="DB37" s="394"/>
      <c r="DC37" s="394"/>
      <c r="DD37" s="394"/>
      <c r="DE37" s="394"/>
      <c r="DF37" s="394"/>
      <c r="DG37" s="394"/>
      <c r="DH37" s="395"/>
      <c r="DI37" s="390"/>
      <c r="DJ37" s="390"/>
      <c r="DK37" s="431"/>
      <c r="DL37" s="431"/>
      <c r="DM37" s="431"/>
      <c r="DN37" s="431"/>
      <c r="DO37" s="431"/>
      <c r="DP37" s="431"/>
      <c r="DQ37" s="430"/>
      <c r="DR37" s="396"/>
      <c r="DS37" s="394"/>
      <c r="DT37" s="394"/>
      <c r="DU37" s="394"/>
      <c r="DV37" s="395"/>
      <c r="DW37" s="461"/>
      <c r="DX37" s="396"/>
      <c r="DY37" s="394"/>
      <c r="DZ37" s="394"/>
      <c r="EA37" s="394"/>
      <c r="EB37" s="395"/>
      <c r="EC37" s="461"/>
      <c r="ED37" s="462"/>
    </row>
    <row r="38" spans="1:134" ht="12.6" customHeight="1" x14ac:dyDescent="0.2">
      <c r="A38" s="19"/>
      <c r="B38" s="477"/>
      <c r="C38" s="467"/>
      <c r="D38" s="452"/>
      <c r="E38" s="452"/>
      <c r="F38" s="487"/>
      <c r="G38" s="491"/>
      <c r="H38" s="498"/>
      <c r="I38" s="498"/>
      <c r="J38" s="528"/>
      <c r="K38" s="487"/>
      <c r="L38" s="452"/>
      <c r="M38" s="492"/>
      <c r="N38" s="487"/>
      <c r="O38" s="452"/>
      <c r="P38" s="450"/>
      <c r="Q38" s="428"/>
      <c r="R38" s="423"/>
      <c r="S38" s="450"/>
      <c r="T38" s="453"/>
      <c r="U38" s="428"/>
      <c r="V38" s="423"/>
      <c r="W38" s="450"/>
      <c r="X38" s="330" t="s">
        <v>157</v>
      </c>
      <c r="Y38" s="331" t="s">
        <v>152</v>
      </c>
      <c r="Z38" s="332">
        <f>VLOOKUP($X38,vstupy!$B$18:$F$31,MATCH($Y38,vstupy!$B$17:$F$17,0),0)</f>
        <v>0</v>
      </c>
      <c r="AA38" s="333" t="s">
        <v>158</v>
      </c>
      <c r="AB38" s="332">
        <f>VLOOKUP($AA38,[1]vstupy!$B$34:$C$36,2,FALSE)</f>
        <v>0</v>
      </c>
      <c r="AC38" s="332">
        <f t="shared" si="462"/>
        <v>0</v>
      </c>
      <c r="AD38" s="482"/>
      <c r="AE38" s="475"/>
      <c r="AF38" s="396"/>
      <c r="AG38" s="420"/>
      <c r="AH38" s="420"/>
      <c r="AI38" s="420"/>
      <c r="AJ38" s="426"/>
      <c r="AK38" s="420"/>
      <c r="AL38" s="420"/>
      <c r="AM38" s="419"/>
      <c r="AN38" s="420"/>
      <c r="AO38" s="422"/>
      <c r="AP38" s="396"/>
      <c r="AQ38" s="394"/>
      <c r="AR38" s="394"/>
      <c r="AS38" s="394"/>
      <c r="AT38" s="394"/>
      <c r="AU38" s="394"/>
      <c r="AV38" s="394"/>
      <c r="AW38" s="394"/>
      <c r="AX38" s="394"/>
      <c r="AY38" s="394"/>
      <c r="AZ38" s="394"/>
      <c r="BA38" s="394"/>
      <c r="BB38" s="394"/>
      <c r="BC38" s="394"/>
      <c r="BD38" s="394"/>
      <c r="BE38" s="394"/>
      <c r="BF38" s="394"/>
      <c r="BG38" s="394"/>
      <c r="BH38" s="394"/>
      <c r="BI38" s="534"/>
      <c r="BJ38" s="393"/>
      <c r="BK38" s="396"/>
      <c r="BL38" s="394"/>
      <c r="BM38" s="394"/>
      <c r="BN38" s="394"/>
      <c r="BO38" s="394"/>
      <c r="BP38" s="394"/>
      <c r="BQ38" s="394"/>
      <c r="BR38" s="394"/>
      <c r="BS38" s="394"/>
      <c r="BT38" s="395"/>
      <c r="BU38" s="396"/>
      <c r="BV38" s="394"/>
      <c r="BW38" s="394"/>
      <c r="BX38" s="394"/>
      <c r="BY38" s="394"/>
      <c r="BZ38" s="394"/>
      <c r="CA38" s="394"/>
      <c r="CB38" s="394"/>
      <c r="CC38" s="394"/>
      <c r="CD38" s="395"/>
      <c r="CE38" s="433"/>
      <c r="CF38" s="396"/>
      <c r="CG38" s="394"/>
      <c r="CH38" s="394"/>
      <c r="CI38" s="394"/>
      <c r="CJ38" s="395"/>
      <c r="CK38" s="434"/>
      <c r="CL38" s="437"/>
      <c r="CM38" s="396"/>
      <c r="CN38" s="394"/>
      <c r="CO38" s="394"/>
      <c r="CP38" s="394"/>
      <c r="CQ38" s="394"/>
      <c r="CR38" s="394"/>
      <c r="CS38" s="394"/>
      <c r="CT38" s="394"/>
      <c r="CU38" s="394"/>
      <c r="CV38" s="395"/>
      <c r="CW38" s="393"/>
      <c r="CX38" s="393"/>
      <c r="CY38" s="396"/>
      <c r="CZ38" s="394"/>
      <c r="DA38" s="394"/>
      <c r="DB38" s="394"/>
      <c r="DC38" s="394"/>
      <c r="DD38" s="394"/>
      <c r="DE38" s="394"/>
      <c r="DF38" s="394"/>
      <c r="DG38" s="394"/>
      <c r="DH38" s="395"/>
      <c r="DI38" s="390"/>
      <c r="DJ38" s="390"/>
      <c r="DK38" s="431"/>
      <c r="DL38" s="431"/>
      <c r="DM38" s="431"/>
      <c r="DN38" s="431"/>
      <c r="DO38" s="431"/>
      <c r="DP38" s="431"/>
      <c r="DQ38" s="430"/>
      <c r="DR38" s="396"/>
      <c r="DS38" s="394"/>
      <c r="DT38" s="394"/>
      <c r="DU38" s="394"/>
      <c r="DV38" s="395"/>
      <c r="DW38" s="461"/>
      <c r="DX38" s="396"/>
      <c r="DY38" s="394"/>
      <c r="DZ38" s="394"/>
      <c r="EA38" s="394"/>
      <c r="EB38" s="395"/>
      <c r="EC38" s="461"/>
      <c r="ED38" s="462"/>
    </row>
    <row r="39" spans="1:134" s="19" customFormat="1" ht="12.6" customHeight="1" x14ac:dyDescent="0.2">
      <c r="B39" s="499">
        <f t="shared" ref="B39" si="517">B36+1</f>
        <v>11</v>
      </c>
      <c r="C39" s="451"/>
      <c r="D39" s="451"/>
      <c r="E39" s="451"/>
      <c r="F39" s="470" t="s">
        <v>212</v>
      </c>
      <c r="G39" s="489"/>
      <c r="H39" s="509" t="str">
        <f t="shared" ref="H39" si="518">IF($F39="3e)  Skoršia transpozícia  - zavedenie transpozície pred termínom ktorý určuje smernica EÚ. "," ","")</f>
        <v/>
      </c>
      <c r="I39" s="509" t="str">
        <f t="shared" ref="I39" si="519">IF($F39="3e)  Skoršia transpozícia  - zavedenie transpozície pred termínom ktorý určuje smernica EÚ. ",$H39,"NA")</f>
        <v>NA</v>
      </c>
      <c r="J39" s="523">
        <f>IF(I39&gt;12,1,I39/12)</f>
        <v>1</v>
      </c>
      <c r="K39" s="470"/>
      <c r="L39" s="451"/>
      <c r="M39" s="493">
        <f>IF(L39="N",0,L39)</f>
        <v>0</v>
      </c>
      <c r="N39" s="470" t="s">
        <v>212</v>
      </c>
      <c r="O39" s="451"/>
      <c r="P39" s="449"/>
      <c r="Q39" s="429" t="s">
        <v>36</v>
      </c>
      <c r="R39" s="424">
        <f>VLOOKUP(Q39,vstupy!$B$3:$C$15,2,FALSE)</f>
        <v>0</v>
      </c>
      <c r="S39" s="449"/>
      <c r="T39" s="454"/>
      <c r="U39" s="429" t="s">
        <v>36</v>
      </c>
      <c r="V39" s="424">
        <f>VLOOKUP(U39,vstupy!$B$3:$C$15,2,FALSE)</f>
        <v>0</v>
      </c>
      <c r="W39" s="449"/>
      <c r="X39" s="194" t="s">
        <v>157</v>
      </c>
      <c r="Y39" s="208" t="s">
        <v>152</v>
      </c>
      <c r="Z39" s="205">
        <f>VLOOKUP($X39,vstupy!$B$18:$F$31,MATCH($Y39,vstupy!$B$17:$F$17,0),0)</f>
        <v>0</v>
      </c>
      <c r="AA39" s="133" t="s">
        <v>158</v>
      </c>
      <c r="AB39" s="205">
        <f>VLOOKUP($AA39,vstupy!$B$34:$C$36,2,FALSE)</f>
        <v>0</v>
      </c>
      <c r="AC39" s="205">
        <f t="shared" ref="AC39:AC76" si="520">Z39+AB39</f>
        <v>0</v>
      </c>
      <c r="AD39" s="500" t="s">
        <v>36</v>
      </c>
      <c r="AE39" s="473">
        <f>VLOOKUP(AD39,vstupy!$B$3:$C$15,2,FALSE)</f>
        <v>0</v>
      </c>
      <c r="AF39" s="476" t="str">
        <f>IFERROR(IF(M39=0,"N",O39/L39*J39),0)</f>
        <v>N</v>
      </c>
      <c r="AG39" s="419">
        <f>O39*J39</f>
        <v>0</v>
      </c>
      <c r="AH39" s="426">
        <f t="shared" ref="AH39" si="521">P39*R39*J39</f>
        <v>0</v>
      </c>
      <c r="AI39" s="419">
        <f t="shared" ref="AI39" si="522">IFERROR(AH39*M39,0)</f>
        <v>0</v>
      </c>
      <c r="AJ39" s="426" t="str">
        <f t="shared" si="177"/>
        <v>N</v>
      </c>
      <c r="AK39" s="419">
        <f t="shared" ref="AK39" si="523">S39*J39</f>
        <v>0</v>
      </c>
      <c r="AL39" s="419">
        <f>T39*V39*J39</f>
        <v>0</v>
      </c>
      <c r="AM39" s="425">
        <f t="shared" ref="AM39" si="524">IFERROR(AL39*M39,0)</f>
        <v>0</v>
      </c>
      <c r="AN39" s="419">
        <f t="shared" ref="AN39" si="525">IF(W39&gt;0,IF(AE39&gt;0,($G$5/160)*(W39/60)*AE39*J39,0),IF(AE39&gt;0,($G$5/160)*((AC39+AC40+AC41)/60)*AE39*J39,0))</f>
        <v>0</v>
      </c>
      <c r="AO39" s="421">
        <f>IFERROR(AN39*M39,0)</f>
        <v>0</v>
      </c>
      <c r="AP39" s="396">
        <f t="shared" ref="AP39" si="526">IF($N39="In (zvyšuje náklady)",AF39,0)</f>
        <v>0</v>
      </c>
      <c r="AQ39" s="394">
        <f t="shared" ref="AQ39" si="527">IF($N39="In (zvyšuje náklady)",AG39,0)</f>
        <v>0</v>
      </c>
      <c r="AR39" s="394">
        <f t="shared" ref="AR39" si="528">IF($N39="In (zvyšuje náklady)",AH39,0)</f>
        <v>0</v>
      </c>
      <c r="AS39" s="394">
        <f t="shared" ref="AS39" si="529">IF($N39="In (zvyšuje náklady)",AI39,0)</f>
        <v>0</v>
      </c>
      <c r="AT39" s="394">
        <f t="shared" ref="AT39" si="530">IF($N39="In (zvyšuje náklady)",AJ39,0)</f>
        <v>0</v>
      </c>
      <c r="AU39" s="394">
        <f t="shared" ref="AU39" si="531">IF($N39="In (zvyšuje náklady)",AK39,0)</f>
        <v>0</v>
      </c>
      <c r="AV39" s="394">
        <f t="shared" ref="AV39" si="532">IF($N39="In (zvyšuje náklady)",AL39,0)</f>
        <v>0</v>
      </c>
      <c r="AW39" s="394">
        <f t="shared" ref="AW39" si="533">IF($N39="In (zvyšuje náklady)",AM39,0)</f>
        <v>0</v>
      </c>
      <c r="AX39" s="394">
        <f t="shared" ref="AX39" si="534">IF($N39="In (zvyšuje náklady)",AN39,0)</f>
        <v>0</v>
      </c>
      <c r="AY39" s="394">
        <f t="shared" ref="AY39" si="535">IF($N39="In (zvyšuje náklady)",AO39,0)</f>
        <v>0</v>
      </c>
      <c r="AZ39" s="394" t="str">
        <f t="shared" ref="AZ39" si="536">IF($N39="Out (znižuje náklady)",AF39,"0")</f>
        <v>0</v>
      </c>
      <c r="BA39" s="394" t="str">
        <f t="shared" ref="BA39" si="537">IF($N39="Out (znižuje náklady)",AG39,"0")</f>
        <v>0</v>
      </c>
      <c r="BB39" s="394" t="str">
        <f t="shared" ref="BB39" si="538">IF($N39="Out (znižuje náklady)",AH39,"0")</f>
        <v>0</v>
      </c>
      <c r="BC39" s="394" t="str">
        <f t="shared" ref="BC39" si="539">IF($N39="Out (znižuje náklady)",AI39,"0")</f>
        <v>0</v>
      </c>
      <c r="BD39" s="394" t="str">
        <f t="shared" ref="BD39" si="540">IF($N39="Out (znižuje náklady)",AJ39,"0")</f>
        <v>0</v>
      </c>
      <c r="BE39" s="394" t="str">
        <f t="shared" ref="BE39" si="541">IF($N39="Out (znižuje náklady)",AK39,"0")</f>
        <v>0</v>
      </c>
      <c r="BF39" s="394" t="str">
        <f t="shared" ref="BF39" si="542">IF($N39="Out (znižuje náklady)",AL39,"0")</f>
        <v>0</v>
      </c>
      <c r="BG39" s="394" t="str">
        <f t="shared" ref="BG39" si="543">IF($N39="Out (znižuje náklady)",AM39,"0")</f>
        <v>0</v>
      </c>
      <c r="BH39" s="394" t="str">
        <f t="shared" ref="BH39" si="544">IF($N39="Out (znižuje náklady)",AN39,"0")</f>
        <v>0</v>
      </c>
      <c r="BI39" s="534" t="str">
        <f t="shared" ref="BI39" si="545">IF($N39="Out (znižuje náklady)",AO39,"0")</f>
        <v>0</v>
      </c>
      <c r="BJ39" s="393">
        <f>IF(F39=vstupy!$B$47,0,1)</f>
        <v>1</v>
      </c>
      <c r="BK39" s="396">
        <f t="shared" ref="BK39" si="546">$BJ39*AP39</f>
        <v>0</v>
      </c>
      <c r="BL39" s="394">
        <f t="shared" ref="BL39" si="547">$BJ39*AQ39</f>
        <v>0</v>
      </c>
      <c r="BM39" s="394">
        <f t="shared" ref="BM39" si="548">$BJ39*AR39</f>
        <v>0</v>
      </c>
      <c r="BN39" s="394">
        <f t="shared" ref="BN39" si="549">$BJ39*AS39</f>
        <v>0</v>
      </c>
      <c r="BO39" s="394">
        <f t="shared" ref="BO39" si="550">$BJ39*AT39</f>
        <v>0</v>
      </c>
      <c r="BP39" s="394">
        <f t="shared" ref="BP39" si="551">$BJ39*AU39</f>
        <v>0</v>
      </c>
      <c r="BQ39" s="394">
        <f t="shared" ref="BQ39" si="552">$BJ39*AV39</f>
        <v>0</v>
      </c>
      <c r="BR39" s="394">
        <f t="shared" ref="BR39" si="553">$BJ39*AW39</f>
        <v>0</v>
      </c>
      <c r="BS39" s="394">
        <f t="shared" ref="BS39" si="554">$BJ39*AX39</f>
        <v>0</v>
      </c>
      <c r="BT39" s="395">
        <f t="shared" ref="BT39" si="555">$BJ39*AY39</f>
        <v>0</v>
      </c>
      <c r="BU39" s="396">
        <f t="shared" ref="BU39" si="556">$BJ39*AZ39</f>
        <v>0</v>
      </c>
      <c r="BV39" s="394">
        <f t="shared" ref="BV39" si="557">$BJ39*BA39</f>
        <v>0</v>
      </c>
      <c r="BW39" s="394">
        <f t="shared" ref="BW39" si="558">$BJ39*BB39</f>
        <v>0</v>
      </c>
      <c r="BX39" s="394">
        <f t="shared" ref="BX39" si="559">$BJ39*BC39</f>
        <v>0</v>
      </c>
      <c r="BY39" s="394">
        <f t="shared" ref="BY39" si="560">$BJ39*BD39</f>
        <v>0</v>
      </c>
      <c r="BZ39" s="394">
        <f t="shared" ref="BZ39" si="561">$BJ39*BE39</f>
        <v>0</v>
      </c>
      <c r="CA39" s="394">
        <f t="shared" ref="CA39" si="562">$BJ39*BF39</f>
        <v>0</v>
      </c>
      <c r="CB39" s="394">
        <f t="shared" ref="CB39" si="563">$BJ39*BG39</f>
        <v>0</v>
      </c>
      <c r="CC39" s="394">
        <f t="shared" ref="CC39" si="564">$BJ39*BH39</f>
        <v>0</v>
      </c>
      <c r="CD39" s="395">
        <f t="shared" ref="CD39" si="565">$BJ39*BI39</f>
        <v>0</v>
      </c>
      <c r="CE39" s="433">
        <f>IF(N39="Nemení sa",1,0)</f>
        <v>0</v>
      </c>
      <c r="CF39" s="396">
        <f>AG39*$CE39</f>
        <v>0</v>
      </c>
      <c r="CG39" s="394">
        <f>AI39*$CE39</f>
        <v>0</v>
      </c>
      <c r="CH39" s="394">
        <f>AK39*$CE39</f>
        <v>0</v>
      </c>
      <c r="CI39" s="394">
        <f>AM39*$CE39</f>
        <v>0</v>
      </c>
      <c r="CJ39" s="395">
        <f>AO39*$CE39</f>
        <v>0</v>
      </c>
      <c r="CK39" s="434">
        <f t="shared" ref="CK39" si="566">SUM(CF39:CJ41)</f>
        <v>0</v>
      </c>
      <c r="CL39" s="435">
        <f>IF(F39=vstupy!B$42,"1",0)</f>
        <v>0</v>
      </c>
      <c r="CM39" s="396">
        <f t="shared" ref="CM39:CV39" si="567">IF($CL39="1",AP39,0)</f>
        <v>0</v>
      </c>
      <c r="CN39" s="394">
        <f t="shared" si="567"/>
        <v>0</v>
      </c>
      <c r="CO39" s="394">
        <f t="shared" si="567"/>
        <v>0</v>
      </c>
      <c r="CP39" s="394">
        <f t="shared" si="567"/>
        <v>0</v>
      </c>
      <c r="CQ39" s="394">
        <f t="shared" si="567"/>
        <v>0</v>
      </c>
      <c r="CR39" s="394">
        <f t="shared" si="567"/>
        <v>0</v>
      </c>
      <c r="CS39" s="394">
        <f t="shared" si="567"/>
        <v>0</v>
      </c>
      <c r="CT39" s="394">
        <f t="shared" si="567"/>
        <v>0</v>
      </c>
      <c r="CU39" s="394">
        <f t="shared" si="567"/>
        <v>0</v>
      </c>
      <c r="CV39" s="395">
        <f t="shared" si="567"/>
        <v>0</v>
      </c>
      <c r="CW39" s="393">
        <f>CP39+CT39+CV39</f>
        <v>0</v>
      </c>
      <c r="CX39" s="393">
        <f t="shared" ref="CX39" si="568">CN39+CR39</f>
        <v>0</v>
      </c>
      <c r="CY39" s="396">
        <f t="shared" ref="CY39:DH39" si="569">IF($CL39="1",AZ39,0)</f>
        <v>0</v>
      </c>
      <c r="CZ39" s="394">
        <f t="shared" si="569"/>
        <v>0</v>
      </c>
      <c r="DA39" s="394">
        <f t="shared" si="569"/>
        <v>0</v>
      </c>
      <c r="DB39" s="394">
        <f t="shared" si="569"/>
        <v>0</v>
      </c>
      <c r="DC39" s="394">
        <f t="shared" si="569"/>
        <v>0</v>
      </c>
      <c r="DD39" s="394">
        <f t="shared" si="569"/>
        <v>0</v>
      </c>
      <c r="DE39" s="394">
        <f t="shared" si="569"/>
        <v>0</v>
      </c>
      <c r="DF39" s="394">
        <f t="shared" si="569"/>
        <v>0</v>
      </c>
      <c r="DG39" s="394">
        <f t="shared" si="569"/>
        <v>0</v>
      </c>
      <c r="DH39" s="395">
        <f t="shared" si="569"/>
        <v>0</v>
      </c>
      <c r="DI39" s="390">
        <f>DB39+DF39+DH39</f>
        <v>0</v>
      </c>
      <c r="DJ39" s="390">
        <f t="shared" ref="DJ39" si="570">CZ39+DD39</f>
        <v>0</v>
      </c>
      <c r="DK39" s="431">
        <f>IF(CE39=0,1,0)</f>
        <v>1</v>
      </c>
      <c r="DL39" s="431">
        <f>IFERROR(IF($AF39="N",AH39+AJ39+AL39+AN39,AF39+AH39+AJ39+AL39+AN39),0)*$DK39</f>
        <v>0</v>
      </c>
      <c r="DM39" s="431">
        <f>(AG39+AI39+AK39+AM39+AO39)*$DK39</f>
        <v>0</v>
      </c>
      <c r="DN39" s="431">
        <f>AS39+AW39+AY39-CW39</f>
        <v>0</v>
      </c>
      <c r="DO39" s="431">
        <f>BC39+BG39+BI39-DI39</f>
        <v>0</v>
      </c>
      <c r="DP39" s="431">
        <f>DN39+DO39</f>
        <v>0</v>
      </c>
      <c r="DQ39" s="430" t="str">
        <f>IF(OR(F39=vstupy!B$40,F39=vstupy!B$41,F39=vstupy!B$42,),"0","1")</f>
        <v>0</v>
      </c>
      <c r="DR39" s="396">
        <f>IF($DQ39="1",AQ39,"0")+CF39</f>
        <v>0</v>
      </c>
      <c r="DS39" s="394">
        <f>IF($DQ39="1",AS39,"0")+CG39</f>
        <v>0</v>
      </c>
      <c r="DT39" s="394">
        <f>IF($DQ39="1",AU39,"0")+CH39</f>
        <v>0</v>
      </c>
      <c r="DU39" s="394">
        <f>IF($DQ39="1",AW39,"0")+CI39</f>
        <v>0</v>
      </c>
      <c r="DV39" s="395">
        <f>IF($DQ39="1",AY39,"0")+CJ39</f>
        <v>0</v>
      </c>
      <c r="DW39" s="461">
        <f t="shared" ref="DW39" si="571">SUM(DR39:DV41)</f>
        <v>0</v>
      </c>
      <c r="DX39" s="396" t="str">
        <f t="shared" ref="DX39" si="572">IF($DQ39="1",BA39,"0")</f>
        <v>0</v>
      </c>
      <c r="DY39" s="394" t="str">
        <f t="shared" ref="DY39" si="573">IF($DQ39="1",BC39,"0")</f>
        <v>0</v>
      </c>
      <c r="DZ39" s="394" t="str">
        <f t="shared" ref="DZ39" si="574">IF($DQ39="1",BE39,"0")</f>
        <v>0</v>
      </c>
      <c r="EA39" s="394" t="str">
        <f>IF($DQ39="1",BG39,"0")</f>
        <v>0</v>
      </c>
      <c r="EB39" s="395" t="str">
        <f>IF($DQ39="1",BI39,"0")</f>
        <v>0</v>
      </c>
      <c r="EC39" s="461">
        <f t="shared" ref="EC39" si="575">SUM(DX39:EB41)</f>
        <v>0</v>
      </c>
      <c r="ED39" s="462">
        <f>EC39+DW39</f>
        <v>0</v>
      </c>
    </row>
    <row r="40" spans="1:134" s="19" customFormat="1" ht="12.6" customHeight="1" x14ac:dyDescent="0.2">
      <c r="B40" s="499"/>
      <c r="C40" s="451"/>
      <c r="D40" s="451"/>
      <c r="E40" s="451"/>
      <c r="F40" s="471"/>
      <c r="G40" s="489"/>
      <c r="H40" s="510"/>
      <c r="I40" s="510"/>
      <c r="J40" s="524"/>
      <c r="K40" s="471"/>
      <c r="L40" s="451"/>
      <c r="M40" s="493"/>
      <c r="N40" s="471"/>
      <c r="O40" s="451"/>
      <c r="P40" s="449"/>
      <c r="Q40" s="429"/>
      <c r="R40" s="424"/>
      <c r="S40" s="449"/>
      <c r="T40" s="454"/>
      <c r="U40" s="429"/>
      <c r="V40" s="424"/>
      <c r="W40" s="449"/>
      <c r="X40" s="194" t="s">
        <v>157</v>
      </c>
      <c r="Y40" s="208" t="s">
        <v>152</v>
      </c>
      <c r="Z40" s="205">
        <f>VLOOKUP($X40,vstupy!$B$18:$F$31,MATCH($Y40,vstupy!$B$17:$F$17,0),0)</f>
        <v>0</v>
      </c>
      <c r="AA40" s="133" t="s">
        <v>158</v>
      </c>
      <c r="AB40" s="205">
        <f>VLOOKUP($AA40,vstupy!$B$34:$C$36,2,FALSE)</f>
        <v>0</v>
      </c>
      <c r="AC40" s="205">
        <f t="shared" si="520"/>
        <v>0</v>
      </c>
      <c r="AD40" s="501"/>
      <c r="AE40" s="474"/>
      <c r="AF40" s="396"/>
      <c r="AG40" s="420"/>
      <c r="AH40" s="420"/>
      <c r="AI40" s="420"/>
      <c r="AJ40" s="420"/>
      <c r="AK40" s="420"/>
      <c r="AL40" s="420"/>
      <c r="AM40" s="427"/>
      <c r="AN40" s="420"/>
      <c r="AO40" s="422"/>
      <c r="AP40" s="396"/>
      <c r="AQ40" s="394"/>
      <c r="AR40" s="394"/>
      <c r="AS40" s="394"/>
      <c r="AT40" s="394"/>
      <c r="AU40" s="394"/>
      <c r="AV40" s="394"/>
      <c r="AW40" s="394"/>
      <c r="AX40" s="394"/>
      <c r="AY40" s="394"/>
      <c r="AZ40" s="394"/>
      <c r="BA40" s="394"/>
      <c r="BB40" s="394"/>
      <c r="BC40" s="394"/>
      <c r="BD40" s="394"/>
      <c r="BE40" s="394"/>
      <c r="BF40" s="394"/>
      <c r="BG40" s="394"/>
      <c r="BH40" s="394"/>
      <c r="BI40" s="534"/>
      <c r="BJ40" s="393"/>
      <c r="BK40" s="396"/>
      <c r="BL40" s="394"/>
      <c r="BM40" s="394"/>
      <c r="BN40" s="394"/>
      <c r="BO40" s="394"/>
      <c r="BP40" s="394"/>
      <c r="BQ40" s="394"/>
      <c r="BR40" s="394"/>
      <c r="BS40" s="394"/>
      <c r="BT40" s="395"/>
      <c r="BU40" s="396"/>
      <c r="BV40" s="394"/>
      <c r="BW40" s="394"/>
      <c r="BX40" s="394"/>
      <c r="BY40" s="394"/>
      <c r="BZ40" s="394"/>
      <c r="CA40" s="394"/>
      <c r="CB40" s="394"/>
      <c r="CC40" s="394"/>
      <c r="CD40" s="395"/>
      <c r="CE40" s="433"/>
      <c r="CF40" s="396"/>
      <c r="CG40" s="394"/>
      <c r="CH40" s="394"/>
      <c r="CI40" s="394"/>
      <c r="CJ40" s="395"/>
      <c r="CK40" s="434"/>
      <c r="CL40" s="436"/>
      <c r="CM40" s="396"/>
      <c r="CN40" s="394"/>
      <c r="CO40" s="394"/>
      <c r="CP40" s="394"/>
      <c r="CQ40" s="394"/>
      <c r="CR40" s="394"/>
      <c r="CS40" s="394"/>
      <c r="CT40" s="394"/>
      <c r="CU40" s="394"/>
      <c r="CV40" s="395"/>
      <c r="CW40" s="393"/>
      <c r="CX40" s="393"/>
      <c r="CY40" s="396"/>
      <c r="CZ40" s="394"/>
      <c r="DA40" s="394"/>
      <c r="DB40" s="394"/>
      <c r="DC40" s="394"/>
      <c r="DD40" s="394"/>
      <c r="DE40" s="394"/>
      <c r="DF40" s="394"/>
      <c r="DG40" s="394"/>
      <c r="DH40" s="395"/>
      <c r="DI40" s="390"/>
      <c r="DJ40" s="390"/>
      <c r="DK40" s="431"/>
      <c r="DL40" s="431"/>
      <c r="DM40" s="431"/>
      <c r="DN40" s="431"/>
      <c r="DO40" s="431"/>
      <c r="DP40" s="431"/>
      <c r="DQ40" s="430"/>
      <c r="DR40" s="396"/>
      <c r="DS40" s="394"/>
      <c r="DT40" s="394"/>
      <c r="DU40" s="394"/>
      <c r="DV40" s="395"/>
      <c r="DW40" s="461"/>
      <c r="DX40" s="396"/>
      <c r="DY40" s="394"/>
      <c r="DZ40" s="394"/>
      <c r="EA40" s="394"/>
      <c r="EB40" s="395"/>
      <c r="EC40" s="461"/>
      <c r="ED40" s="462"/>
    </row>
    <row r="41" spans="1:134" s="19" customFormat="1" ht="12.6" customHeight="1" x14ac:dyDescent="0.2">
      <c r="B41" s="499"/>
      <c r="C41" s="451"/>
      <c r="D41" s="451"/>
      <c r="E41" s="451"/>
      <c r="F41" s="472"/>
      <c r="G41" s="489"/>
      <c r="H41" s="511"/>
      <c r="I41" s="511"/>
      <c r="J41" s="525"/>
      <c r="K41" s="472"/>
      <c r="L41" s="451"/>
      <c r="M41" s="493"/>
      <c r="N41" s="472"/>
      <c r="O41" s="451"/>
      <c r="P41" s="449"/>
      <c r="Q41" s="429"/>
      <c r="R41" s="424"/>
      <c r="S41" s="449"/>
      <c r="T41" s="454"/>
      <c r="U41" s="429"/>
      <c r="V41" s="424"/>
      <c r="W41" s="449"/>
      <c r="X41" s="194" t="s">
        <v>157</v>
      </c>
      <c r="Y41" s="208" t="s">
        <v>152</v>
      </c>
      <c r="Z41" s="205">
        <f>VLOOKUP($X41,vstupy!$B$18:$F$31,MATCH($Y41,vstupy!$B$17:$F$17,0),0)</f>
        <v>0</v>
      </c>
      <c r="AA41" s="133" t="s">
        <v>158</v>
      </c>
      <c r="AB41" s="205">
        <f>VLOOKUP($AA41,vstupy!$B$34:$C$36,2,FALSE)</f>
        <v>0</v>
      </c>
      <c r="AC41" s="205">
        <f t="shared" si="520"/>
        <v>0</v>
      </c>
      <c r="AD41" s="502"/>
      <c r="AE41" s="475"/>
      <c r="AF41" s="396"/>
      <c r="AG41" s="420"/>
      <c r="AH41" s="420"/>
      <c r="AI41" s="420"/>
      <c r="AJ41" s="420"/>
      <c r="AK41" s="420"/>
      <c r="AL41" s="420"/>
      <c r="AM41" s="419"/>
      <c r="AN41" s="420"/>
      <c r="AO41" s="422"/>
      <c r="AP41" s="396"/>
      <c r="AQ41" s="394"/>
      <c r="AR41" s="394"/>
      <c r="AS41" s="394"/>
      <c r="AT41" s="394"/>
      <c r="AU41" s="394"/>
      <c r="AV41" s="394"/>
      <c r="AW41" s="394"/>
      <c r="AX41" s="394"/>
      <c r="AY41" s="394"/>
      <c r="AZ41" s="394"/>
      <c r="BA41" s="394"/>
      <c r="BB41" s="394"/>
      <c r="BC41" s="394"/>
      <c r="BD41" s="394"/>
      <c r="BE41" s="394"/>
      <c r="BF41" s="394"/>
      <c r="BG41" s="394"/>
      <c r="BH41" s="394"/>
      <c r="BI41" s="534"/>
      <c r="BJ41" s="393"/>
      <c r="BK41" s="396"/>
      <c r="BL41" s="394"/>
      <c r="BM41" s="394"/>
      <c r="BN41" s="394"/>
      <c r="BO41" s="394"/>
      <c r="BP41" s="394"/>
      <c r="BQ41" s="394"/>
      <c r="BR41" s="394"/>
      <c r="BS41" s="394"/>
      <c r="BT41" s="395"/>
      <c r="BU41" s="396"/>
      <c r="BV41" s="394"/>
      <c r="BW41" s="394"/>
      <c r="BX41" s="394"/>
      <c r="BY41" s="394"/>
      <c r="BZ41" s="394"/>
      <c r="CA41" s="394"/>
      <c r="CB41" s="394"/>
      <c r="CC41" s="394"/>
      <c r="CD41" s="395"/>
      <c r="CE41" s="433"/>
      <c r="CF41" s="396"/>
      <c r="CG41" s="394"/>
      <c r="CH41" s="394"/>
      <c r="CI41" s="394"/>
      <c r="CJ41" s="395"/>
      <c r="CK41" s="434"/>
      <c r="CL41" s="437"/>
      <c r="CM41" s="396"/>
      <c r="CN41" s="394"/>
      <c r="CO41" s="394"/>
      <c r="CP41" s="394"/>
      <c r="CQ41" s="394"/>
      <c r="CR41" s="394"/>
      <c r="CS41" s="394"/>
      <c r="CT41" s="394"/>
      <c r="CU41" s="394"/>
      <c r="CV41" s="395"/>
      <c r="CW41" s="393"/>
      <c r="CX41" s="393"/>
      <c r="CY41" s="396"/>
      <c r="CZ41" s="394"/>
      <c r="DA41" s="394"/>
      <c r="DB41" s="394"/>
      <c r="DC41" s="394"/>
      <c r="DD41" s="394"/>
      <c r="DE41" s="394"/>
      <c r="DF41" s="394"/>
      <c r="DG41" s="394"/>
      <c r="DH41" s="395"/>
      <c r="DI41" s="390"/>
      <c r="DJ41" s="390"/>
      <c r="DK41" s="431"/>
      <c r="DL41" s="431"/>
      <c r="DM41" s="431"/>
      <c r="DN41" s="431"/>
      <c r="DO41" s="431"/>
      <c r="DP41" s="431"/>
      <c r="DQ41" s="430"/>
      <c r="DR41" s="396"/>
      <c r="DS41" s="394"/>
      <c r="DT41" s="394"/>
      <c r="DU41" s="394"/>
      <c r="DV41" s="395"/>
      <c r="DW41" s="461"/>
      <c r="DX41" s="396"/>
      <c r="DY41" s="394"/>
      <c r="DZ41" s="394"/>
      <c r="EA41" s="394"/>
      <c r="EB41" s="395"/>
      <c r="EC41" s="461"/>
      <c r="ED41" s="462"/>
    </row>
    <row r="42" spans="1:134" s="19" customFormat="1" ht="12.6" customHeight="1" x14ac:dyDescent="0.2">
      <c r="B42" s="477">
        <f t="shared" ref="B42" si="576">B39+1</f>
        <v>12</v>
      </c>
      <c r="C42" s="452"/>
      <c r="D42" s="452"/>
      <c r="E42" s="452"/>
      <c r="F42" s="485" t="s">
        <v>212</v>
      </c>
      <c r="G42" s="491"/>
      <c r="H42" s="496" t="str">
        <f t="shared" ref="H42" si="577">IF($F42="3e)  Skoršia transpozícia  - zavedenie transpozície pred termínom ktorý určuje smernica EÚ. "," ","")</f>
        <v/>
      </c>
      <c r="I42" s="496" t="str">
        <f t="shared" ref="I42" si="578">IF($F42="3e)  Skoršia transpozícia  - zavedenie transpozície pred termínom ktorý určuje smernica EÚ. ",$H42,"NA")</f>
        <v>NA</v>
      </c>
      <c r="J42" s="526">
        <f>IF(I42&gt;12,1,I42/12)</f>
        <v>1</v>
      </c>
      <c r="K42" s="485"/>
      <c r="L42" s="452"/>
      <c r="M42" s="492">
        <f>IF(L42="N",0,L42)</f>
        <v>0</v>
      </c>
      <c r="N42" s="485" t="s">
        <v>212</v>
      </c>
      <c r="O42" s="452"/>
      <c r="P42" s="450"/>
      <c r="Q42" s="428" t="s">
        <v>36</v>
      </c>
      <c r="R42" s="423">
        <f>VLOOKUP(Q42,vstupy!$B$3:$C$15,2,FALSE)</f>
        <v>0</v>
      </c>
      <c r="S42" s="450"/>
      <c r="T42" s="453"/>
      <c r="U42" s="428" t="s">
        <v>36</v>
      </c>
      <c r="V42" s="423">
        <f>VLOOKUP(U42,vstupy!$B$3:$C$15,2,FALSE)</f>
        <v>0</v>
      </c>
      <c r="W42" s="450"/>
      <c r="X42" s="330" t="s">
        <v>157</v>
      </c>
      <c r="Y42" s="331" t="s">
        <v>152</v>
      </c>
      <c r="Z42" s="332">
        <f>VLOOKUP($X42,vstupy!$B$18:$F$31,MATCH($Y42,vstupy!$B$17:$F$17,0),0)</f>
        <v>0</v>
      </c>
      <c r="AA42" s="333" t="s">
        <v>158</v>
      </c>
      <c r="AB42" s="332">
        <f>VLOOKUP($AA42,vstupy!$B$34:$C$36,2,FALSE)</f>
        <v>0</v>
      </c>
      <c r="AC42" s="332">
        <f t="shared" si="520"/>
        <v>0</v>
      </c>
      <c r="AD42" s="480" t="s">
        <v>36</v>
      </c>
      <c r="AE42" s="473">
        <f>VLOOKUP(AD42,vstupy!$B$3:$C$15,2,FALSE)</f>
        <v>0</v>
      </c>
      <c r="AF42" s="476" t="str">
        <f>IFERROR(IF(M42=0,"N",O42/L42*J42),0)</f>
        <v>N</v>
      </c>
      <c r="AG42" s="419">
        <f>O42*J42</f>
        <v>0</v>
      </c>
      <c r="AH42" s="426">
        <f t="shared" ref="AH42" si="579">P42*R42*J42</f>
        <v>0</v>
      </c>
      <c r="AI42" s="419">
        <f t="shared" ref="AI42" si="580">IFERROR(AH42*M42,0)</f>
        <v>0</v>
      </c>
      <c r="AJ42" s="426" t="str">
        <f t="shared" si="177"/>
        <v>N</v>
      </c>
      <c r="AK42" s="419">
        <f t="shared" ref="AK42" si="581">S42*J42</f>
        <v>0</v>
      </c>
      <c r="AL42" s="419">
        <f>T42*V42*J42</f>
        <v>0</v>
      </c>
      <c r="AM42" s="425">
        <f t="shared" ref="AM42" si="582">IFERROR(AL42*M42,0)</f>
        <v>0</v>
      </c>
      <c r="AN42" s="419">
        <f t="shared" ref="AN42" si="583">IF(W42&gt;0,IF(AE42&gt;0,($G$5/160)*(W42/60)*AE42*J42,0),IF(AE42&gt;0,($G$5/160)*((AC42+AC43+AC44)/60)*AE42*J42,0))</f>
        <v>0</v>
      </c>
      <c r="AO42" s="421">
        <f>IFERROR(AN42*M42,0)</f>
        <v>0</v>
      </c>
      <c r="AP42" s="396">
        <f t="shared" ref="AP42" si="584">IF($N42="In (zvyšuje náklady)",AF42,0)</f>
        <v>0</v>
      </c>
      <c r="AQ42" s="394">
        <f t="shared" ref="AQ42" si="585">IF($N42="In (zvyšuje náklady)",AG42,0)</f>
        <v>0</v>
      </c>
      <c r="AR42" s="394">
        <f t="shared" ref="AR42" si="586">IF($N42="In (zvyšuje náklady)",AH42,0)</f>
        <v>0</v>
      </c>
      <c r="AS42" s="394">
        <f t="shared" ref="AS42" si="587">IF($N42="In (zvyšuje náklady)",AI42,0)</f>
        <v>0</v>
      </c>
      <c r="AT42" s="394">
        <f t="shared" ref="AT42" si="588">IF($N42="In (zvyšuje náklady)",AJ42,0)</f>
        <v>0</v>
      </c>
      <c r="AU42" s="394">
        <f t="shared" ref="AU42" si="589">IF($N42="In (zvyšuje náklady)",AK42,0)</f>
        <v>0</v>
      </c>
      <c r="AV42" s="394">
        <f t="shared" ref="AV42" si="590">IF($N42="In (zvyšuje náklady)",AL42,0)</f>
        <v>0</v>
      </c>
      <c r="AW42" s="394">
        <f t="shared" ref="AW42" si="591">IF($N42="In (zvyšuje náklady)",AM42,0)</f>
        <v>0</v>
      </c>
      <c r="AX42" s="394">
        <f t="shared" ref="AX42" si="592">IF($N42="In (zvyšuje náklady)",AN42,0)</f>
        <v>0</v>
      </c>
      <c r="AY42" s="394">
        <f t="shared" ref="AY42" si="593">IF($N42="In (zvyšuje náklady)",AO42,0)</f>
        <v>0</v>
      </c>
      <c r="AZ42" s="394" t="str">
        <f t="shared" ref="AZ42" si="594">IF($N42="Out (znižuje náklady)",AF42,"0")</f>
        <v>0</v>
      </c>
      <c r="BA42" s="394" t="str">
        <f t="shared" ref="BA42" si="595">IF($N42="Out (znižuje náklady)",AG42,"0")</f>
        <v>0</v>
      </c>
      <c r="BB42" s="394" t="str">
        <f t="shared" ref="BB42" si="596">IF($N42="Out (znižuje náklady)",AH42,"0")</f>
        <v>0</v>
      </c>
      <c r="BC42" s="394" t="str">
        <f t="shared" ref="BC42" si="597">IF($N42="Out (znižuje náklady)",AI42,"0")</f>
        <v>0</v>
      </c>
      <c r="BD42" s="394" t="str">
        <f t="shared" ref="BD42" si="598">IF($N42="Out (znižuje náklady)",AJ42,"0")</f>
        <v>0</v>
      </c>
      <c r="BE42" s="394" t="str">
        <f t="shared" ref="BE42" si="599">IF($N42="Out (znižuje náklady)",AK42,"0")</f>
        <v>0</v>
      </c>
      <c r="BF42" s="394" t="str">
        <f t="shared" ref="BF42" si="600">IF($N42="Out (znižuje náklady)",AL42,"0")</f>
        <v>0</v>
      </c>
      <c r="BG42" s="394" t="str">
        <f t="shared" ref="BG42" si="601">IF($N42="Out (znižuje náklady)",AM42,"0")</f>
        <v>0</v>
      </c>
      <c r="BH42" s="394" t="str">
        <f t="shared" ref="BH42" si="602">IF($N42="Out (znižuje náklady)",AN42,"0")</f>
        <v>0</v>
      </c>
      <c r="BI42" s="534" t="str">
        <f t="shared" ref="BI42" si="603">IF($N42="Out (znižuje náklady)",AO42,"0")</f>
        <v>0</v>
      </c>
      <c r="BJ42" s="393">
        <f>IF(F42=vstupy!$B$47,0,1)</f>
        <v>1</v>
      </c>
      <c r="BK42" s="396">
        <f t="shared" ref="BK42" si="604">$BJ42*AP42</f>
        <v>0</v>
      </c>
      <c r="BL42" s="394">
        <f t="shared" ref="BL42" si="605">$BJ42*AQ42</f>
        <v>0</v>
      </c>
      <c r="BM42" s="394">
        <f t="shared" ref="BM42" si="606">$BJ42*AR42</f>
        <v>0</v>
      </c>
      <c r="BN42" s="394">
        <f t="shared" ref="BN42" si="607">$BJ42*AS42</f>
        <v>0</v>
      </c>
      <c r="BO42" s="394">
        <f t="shared" ref="BO42" si="608">$BJ42*AT42</f>
        <v>0</v>
      </c>
      <c r="BP42" s="394">
        <f t="shared" ref="BP42" si="609">$BJ42*AU42</f>
        <v>0</v>
      </c>
      <c r="BQ42" s="394">
        <f t="shared" ref="BQ42" si="610">$BJ42*AV42</f>
        <v>0</v>
      </c>
      <c r="BR42" s="394">
        <f t="shared" ref="BR42" si="611">$BJ42*AW42</f>
        <v>0</v>
      </c>
      <c r="BS42" s="394">
        <f t="shared" ref="BS42" si="612">$BJ42*AX42</f>
        <v>0</v>
      </c>
      <c r="BT42" s="395">
        <f t="shared" ref="BT42" si="613">$BJ42*AY42</f>
        <v>0</v>
      </c>
      <c r="BU42" s="396">
        <f t="shared" ref="BU42" si="614">$BJ42*AZ42</f>
        <v>0</v>
      </c>
      <c r="BV42" s="394">
        <f t="shared" ref="BV42" si="615">$BJ42*BA42</f>
        <v>0</v>
      </c>
      <c r="BW42" s="394">
        <f t="shared" ref="BW42" si="616">$BJ42*BB42</f>
        <v>0</v>
      </c>
      <c r="BX42" s="394">
        <f t="shared" ref="BX42" si="617">$BJ42*BC42</f>
        <v>0</v>
      </c>
      <c r="BY42" s="394">
        <f t="shared" ref="BY42" si="618">$BJ42*BD42</f>
        <v>0</v>
      </c>
      <c r="BZ42" s="394">
        <f t="shared" ref="BZ42" si="619">$BJ42*BE42</f>
        <v>0</v>
      </c>
      <c r="CA42" s="394">
        <f t="shared" ref="CA42" si="620">$BJ42*BF42</f>
        <v>0</v>
      </c>
      <c r="CB42" s="394">
        <f t="shared" ref="CB42" si="621">$BJ42*BG42</f>
        <v>0</v>
      </c>
      <c r="CC42" s="394">
        <f t="shared" ref="CC42" si="622">$BJ42*BH42</f>
        <v>0</v>
      </c>
      <c r="CD42" s="395">
        <f t="shared" ref="CD42" si="623">$BJ42*BI42</f>
        <v>0</v>
      </c>
      <c r="CE42" s="433">
        <f>IF(N42="Nemení sa",1,0)</f>
        <v>0</v>
      </c>
      <c r="CF42" s="396">
        <f>AG42*$CE42</f>
        <v>0</v>
      </c>
      <c r="CG42" s="394">
        <f>AI42*$CE42</f>
        <v>0</v>
      </c>
      <c r="CH42" s="394">
        <f>AK42*$CE42</f>
        <v>0</v>
      </c>
      <c r="CI42" s="394">
        <f>AM42*$CE42</f>
        <v>0</v>
      </c>
      <c r="CJ42" s="395">
        <f>AO42*$CE42</f>
        <v>0</v>
      </c>
      <c r="CK42" s="434">
        <f t="shared" ref="CK42" si="624">SUM(CF42:CJ44)</f>
        <v>0</v>
      </c>
      <c r="CL42" s="435">
        <f>IF(F42=vstupy!B$42,"1",0)</f>
        <v>0</v>
      </c>
      <c r="CM42" s="396">
        <f t="shared" ref="CM42:CV42" si="625">IF($CL42="1",AP42,0)</f>
        <v>0</v>
      </c>
      <c r="CN42" s="394">
        <f t="shared" si="625"/>
        <v>0</v>
      </c>
      <c r="CO42" s="394">
        <f t="shared" si="625"/>
        <v>0</v>
      </c>
      <c r="CP42" s="394">
        <f t="shared" si="625"/>
        <v>0</v>
      </c>
      <c r="CQ42" s="394">
        <f t="shared" si="625"/>
        <v>0</v>
      </c>
      <c r="CR42" s="394">
        <f t="shared" si="625"/>
        <v>0</v>
      </c>
      <c r="CS42" s="394">
        <f t="shared" si="625"/>
        <v>0</v>
      </c>
      <c r="CT42" s="394">
        <f t="shared" si="625"/>
        <v>0</v>
      </c>
      <c r="CU42" s="394">
        <f t="shared" si="625"/>
        <v>0</v>
      </c>
      <c r="CV42" s="395">
        <f t="shared" si="625"/>
        <v>0</v>
      </c>
      <c r="CW42" s="393">
        <f>CP42+CT42+CV42</f>
        <v>0</v>
      </c>
      <c r="CX42" s="393">
        <f t="shared" ref="CX42" si="626">CN42+CR42</f>
        <v>0</v>
      </c>
      <c r="CY42" s="396">
        <f t="shared" ref="CY42:DH42" si="627">IF($CL42="1",AZ42,0)</f>
        <v>0</v>
      </c>
      <c r="CZ42" s="394">
        <f t="shared" si="627"/>
        <v>0</v>
      </c>
      <c r="DA42" s="394">
        <f t="shared" si="627"/>
        <v>0</v>
      </c>
      <c r="DB42" s="394">
        <f t="shared" si="627"/>
        <v>0</v>
      </c>
      <c r="DC42" s="394">
        <f t="shared" si="627"/>
        <v>0</v>
      </c>
      <c r="DD42" s="394">
        <f t="shared" si="627"/>
        <v>0</v>
      </c>
      <c r="DE42" s="394">
        <f t="shared" si="627"/>
        <v>0</v>
      </c>
      <c r="DF42" s="394">
        <f t="shared" si="627"/>
        <v>0</v>
      </c>
      <c r="DG42" s="394">
        <f t="shared" si="627"/>
        <v>0</v>
      </c>
      <c r="DH42" s="395">
        <f t="shared" si="627"/>
        <v>0</v>
      </c>
      <c r="DI42" s="390">
        <f>DB42+DF42+DH42</f>
        <v>0</v>
      </c>
      <c r="DJ42" s="390">
        <f t="shared" ref="DJ42" si="628">CZ42+DD42</f>
        <v>0</v>
      </c>
      <c r="DK42" s="431">
        <f>IF(CE42=0,1,0)</f>
        <v>1</v>
      </c>
      <c r="DL42" s="431">
        <f>IFERROR(IF($AF42="N",AH42+AJ42+AL42+AN42,AF42+AH42+AJ42+AL42+AN42),0)*$DK42</f>
        <v>0</v>
      </c>
      <c r="DM42" s="431">
        <f>(AG42+AI42+AK42+AM42+AO42)*$DK42</f>
        <v>0</v>
      </c>
      <c r="DN42" s="431">
        <f>AS42+AW42+AY42-CW42</f>
        <v>0</v>
      </c>
      <c r="DO42" s="431">
        <f>BC42+BG42+BI42-DI42</f>
        <v>0</v>
      </c>
      <c r="DP42" s="431">
        <f>DN42+DO42</f>
        <v>0</v>
      </c>
      <c r="DQ42" s="430" t="str">
        <f>IF(OR(F42=vstupy!B$40,F42=vstupy!B$41,F42=vstupy!B$42,),"0","1")</f>
        <v>0</v>
      </c>
      <c r="DR42" s="396">
        <f>IF($DQ42="1",AQ42,"0")+CF42</f>
        <v>0</v>
      </c>
      <c r="DS42" s="394">
        <f>IF($DQ42="1",AS42,"0")+CG42</f>
        <v>0</v>
      </c>
      <c r="DT42" s="394">
        <f>IF($DQ42="1",AU42,"0")+CH42</f>
        <v>0</v>
      </c>
      <c r="DU42" s="394">
        <f>IF($DQ42="1",AW42,"0")+CI42</f>
        <v>0</v>
      </c>
      <c r="DV42" s="395">
        <f>IF($DQ42="1",AY42,"0")+CJ42</f>
        <v>0</v>
      </c>
      <c r="DW42" s="461">
        <f t="shared" ref="DW42" si="629">SUM(DR42:DV44)</f>
        <v>0</v>
      </c>
      <c r="DX42" s="396" t="str">
        <f t="shared" ref="DX42" si="630">IF($DQ42="1",BA42,"0")</f>
        <v>0</v>
      </c>
      <c r="DY42" s="394" t="str">
        <f t="shared" ref="DY42" si="631">IF($DQ42="1",BC42,"0")</f>
        <v>0</v>
      </c>
      <c r="DZ42" s="394" t="str">
        <f t="shared" ref="DZ42" si="632">IF($DQ42="1",BE42,"0")</f>
        <v>0</v>
      </c>
      <c r="EA42" s="394" t="str">
        <f>IF($DQ42="1",BG42,"0")</f>
        <v>0</v>
      </c>
      <c r="EB42" s="395" t="str">
        <f>IF($DQ42="1",BI42,"0")</f>
        <v>0</v>
      </c>
      <c r="EC42" s="461">
        <f t="shared" ref="EC42" si="633">SUM(DX42:EB44)</f>
        <v>0</v>
      </c>
      <c r="ED42" s="462">
        <f>EC42+DW42</f>
        <v>0</v>
      </c>
    </row>
    <row r="43" spans="1:134" s="19" customFormat="1" ht="12.6" customHeight="1" x14ac:dyDescent="0.2">
      <c r="B43" s="477"/>
      <c r="C43" s="452"/>
      <c r="D43" s="452"/>
      <c r="E43" s="452"/>
      <c r="F43" s="486"/>
      <c r="G43" s="491"/>
      <c r="H43" s="497"/>
      <c r="I43" s="497"/>
      <c r="J43" s="527"/>
      <c r="K43" s="486"/>
      <c r="L43" s="452"/>
      <c r="M43" s="492"/>
      <c r="N43" s="486"/>
      <c r="O43" s="452"/>
      <c r="P43" s="450"/>
      <c r="Q43" s="428"/>
      <c r="R43" s="423"/>
      <c r="S43" s="450"/>
      <c r="T43" s="453"/>
      <c r="U43" s="428"/>
      <c r="V43" s="423"/>
      <c r="W43" s="450"/>
      <c r="X43" s="330" t="s">
        <v>157</v>
      </c>
      <c r="Y43" s="331" t="s">
        <v>152</v>
      </c>
      <c r="Z43" s="332">
        <f>VLOOKUP($X43,vstupy!$B$18:$F$31,MATCH($Y43,vstupy!$B$17:$F$17,0),0)</f>
        <v>0</v>
      </c>
      <c r="AA43" s="333" t="s">
        <v>158</v>
      </c>
      <c r="AB43" s="332">
        <f>VLOOKUP($AA43,vstupy!$B$34:$C$36,2,FALSE)</f>
        <v>0</v>
      </c>
      <c r="AC43" s="332">
        <f t="shared" si="520"/>
        <v>0</v>
      </c>
      <c r="AD43" s="481"/>
      <c r="AE43" s="474"/>
      <c r="AF43" s="396"/>
      <c r="AG43" s="420"/>
      <c r="AH43" s="420"/>
      <c r="AI43" s="420"/>
      <c r="AJ43" s="420"/>
      <c r="AK43" s="420"/>
      <c r="AL43" s="420"/>
      <c r="AM43" s="427"/>
      <c r="AN43" s="420"/>
      <c r="AO43" s="422"/>
      <c r="AP43" s="396"/>
      <c r="AQ43" s="394"/>
      <c r="AR43" s="394"/>
      <c r="AS43" s="394"/>
      <c r="AT43" s="394"/>
      <c r="AU43" s="394"/>
      <c r="AV43" s="394"/>
      <c r="AW43" s="394"/>
      <c r="AX43" s="394"/>
      <c r="AY43" s="394"/>
      <c r="AZ43" s="394"/>
      <c r="BA43" s="394"/>
      <c r="BB43" s="394"/>
      <c r="BC43" s="394"/>
      <c r="BD43" s="394"/>
      <c r="BE43" s="394"/>
      <c r="BF43" s="394"/>
      <c r="BG43" s="394"/>
      <c r="BH43" s="394"/>
      <c r="BI43" s="534"/>
      <c r="BJ43" s="393"/>
      <c r="BK43" s="396"/>
      <c r="BL43" s="394"/>
      <c r="BM43" s="394"/>
      <c r="BN43" s="394"/>
      <c r="BO43" s="394"/>
      <c r="BP43" s="394"/>
      <c r="BQ43" s="394"/>
      <c r="BR43" s="394"/>
      <c r="BS43" s="394"/>
      <c r="BT43" s="395"/>
      <c r="BU43" s="396"/>
      <c r="BV43" s="394"/>
      <c r="BW43" s="394"/>
      <c r="BX43" s="394"/>
      <c r="BY43" s="394"/>
      <c r="BZ43" s="394"/>
      <c r="CA43" s="394"/>
      <c r="CB43" s="394"/>
      <c r="CC43" s="394"/>
      <c r="CD43" s="395"/>
      <c r="CE43" s="433"/>
      <c r="CF43" s="396"/>
      <c r="CG43" s="394"/>
      <c r="CH43" s="394"/>
      <c r="CI43" s="394"/>
      <c r="CJ43" s="395"/>
      <c r="CK43" s="434"/>
      <c r="CL43" s="436"/>
      <c r="CM43" s="396"/>
      <c r="CN43" s="394"/>
      <c r="CO43" s="394"/>
      <c r="CP43" s="394"/>
      <c r="CQ43" s="394"/>
      <c r="CR43" s="394"/>
      <c r="CS43" s="394"/>
      <c r="CT43" s="394"/>
      <c r="CU43" s="394"/>
      <c r="CV43" s="395"/>
      <c r="CW43" s="393"/>
      <c r="CX43" s="393"/>
      <c r="CY43" s="396"/>
      <c r="CZ43" s="394"/>
      <c r="DA43" s="394"/>
      <c r="DB43" s="394"/>
      <c r="DC43" s="394"/>
      <c r="DD43" s="394"/>
      <c r="DE43" s="394"/>
      <c r="DF43" s="394"/>
      <c r="DG43" s="394"/>
      <c r="DH43" s="395"/>
      <c r="DI43" s="390"/>
      <c r="DJ43" s="390"/>
      <c r="DK43" s="431"/>
      <c r="DL43" s="431"/>
      <c r="DM43" s="431"/>
      <c r="DN43" s="431"/>
      <c r="DO43" s="431"/>
      <c r="DP43" s="431"/>
      <c r="DQ43" s="430"/>
      <c r="DR43" s="396"/>
      <c r="DS43" s="394"/>
      <c r="DT43" s="394"/>
      <c r="DU43" s="394"/>
      <c r="DV43" s="395"/>
      <c r="DW43" s="461"/>
      <c r="DX43" s="396"/>
      <c r="DY43" s="394"/>
      <c r="DZ43" s="394"/>
      <c r="EA43" s="394"/>
      <c r="EB43" s="395"/>
      <c r="EC43" s="461"/>
      <c r="ED43" s="462"/>
    </row>
    <row r="44" spans="1:134" s="19" customFormat="1" ht="12.6" customHeight="1" x14ac:dyDescent="0.2">
      <c r="B44" s="477"/>
      <c r="C44" s="452"/>
      <c r="D44" s="452"/>
      <c r="E44" s="452"/>
      <c r="F44" s="487"/>
      <c r="G44" s="491"/>
      <c r="H44" s="498"/>
      <c r="I44" s="498"/>
      <c r="J44" s="528"/>
      <c r="K44" s="487"/>
      <c r="L44" s="452"/>
      <c r="M44" s="492"/>
      <c r="N44" s="487"/>
      <c r="O44" s="452"/>
      <c r="P44" s="450"/>
      <c r="Q44" s="428"/>
      <c r="R44" s="423"/>
      <c r="S44" s="450"/>
      <c r="T44" s="453"/>
      <c r="U44" s="428"/>
      <c r="V44" s="423"/>
      <c r="W44" s="450"/>
      <c r="X44" s="330" t="s">
        <v>157</v>
      </c>
      <c r="Y44" s="331" t="s">
        <v>152</v>
      </c>
      <c r="Z44" s="332">
        <f>VLOOKUP($X44,vstupy!$B$18:$F$31,MATCH($Y44,vstupy!$B$17:$F$17,0),0)</f>
        <v>0</v>
      </c>
      <c r="AA44" s="333" t="s">
        <v>158</v>
      </c>
      <c r="AB44" s="332">
        <f>VLOOKUP($AA44,vstupy!$B$34:$C$36,2,FALSE)</f>
        <v>0</v>
      </c>
      <c r="AC44" s="332">
        <f t="shared" si="520"/>
        <v>0</v>
      </c>
      <c r="AD44" s="482"/>
      <c r="AE44" s="475"/>
      <c r="AF44" s="396"/>
      <c r="AG44" s="420"/>
      <c r="AH44" s="420"/>
      <c r="AI44" s="420"/>
      <c r="AJ44" s="420"/>
      <c r="AK44" s="420"/>
      <c r="AL44" s="420"/>
      <c r="AM44" s="419"/>
      <c r="AN44" s="420"/>
      <c r="AO44" s="422"/>
      <c r="AP44" s="396"/>
      <c r="AQ44" s="394"/>
      <c r="AR44" s="394"/>
      <c r="AS44" s="394"/>
      <c r="AT44" s="394"/>
      <c r="AU44" s="394"/>
      <c r="AV44" s="394"/>
      <c r="AW44" s="394"/>
      <c r="AX44" s="394"/>
      <c r="AY44" s="394"/>
      <c r="AZ44" s="394"/>
      <c r="BA44" s="394"/>
      <c r="BB44" s="394"/>
      <c r="BC44" s="394"/>
      <c r="BD44" s="394"/>
      <c r="BE44" s="394"/>
      <c r="BF44" s="394"/>
      <c r="BG44" s="394"/>
      <c r="BH44" s="394"/>
      <c r="BI44" s="534"/>
      <c r="BJ44" s="393"/>
      <c r="BK44" s="396"/>
      <c r="BL44" s="394"/>
      <c r="BM44" s="394"/>
      <c r="BN44" s="394"/>
      <c r="BO44" s="394"/>
      <c r="BP44" s="394"/>
      <c r="BQ44" s="394"/>
      <c r="BR44" s="394"/>
      <c r="BS44" s="394"/>
      <c r="BT44" s="395"/>
      <c r="BU44" s="396"/>
      <c r="BV44" s="394"/>
      <c r="BW44" s="394"/>
      <c r="BX44" s="394"/>
      <c r="BY44" s="394"/>
      <c r="BZ44" s="394"/>
      <c r="CA44" s="394"/>
      <c r="CB44" s="394"/>
      <c r="CC44" s="394"/>
      <c r="CD44" s="395"/>
      <c r="CE44" s="433"/>
      <c r="CF44" s="396"/>
      <c r="CG44" s="394"/>
      <c r="CH44" s="394"/>
      <c r="CI44" s="394"/>
      <c r="CJ44" s="395"/>
      <c r="CK44" s="434"/>
      <c r="CL44" s="437"/>
      <c r="CM44" s="396"/>
      <c r="CN44" s="394"/>
      <c r="CO44" s="394"/>
      <c r="CP44" s="394"/>
      <c r="CQ44" s="394"/>
      <c r="CR44" s="394"/>
      <c r="CS44" s="394"/>
      <c r="CT44" s="394"/>
      <c r="CU44" s="394"/>
      <c r="CV44" s="395"/>
      <c r="CW44" s="393"/>
      <c r="CX44" s="393"/>
      <c r="CY44" s="396"/>
      <c r="CZ44" s="394"/>
      <c r="DA44" s="394"/>
      <c r="DB44" s="394"/>
      <c r="DC44" s="394"/>
      <c r="DD44" s="394"/>
      <c r="DE44" s="394"/>
      <c r="DF44" s="394"/>
      <c r="DG44" s="394"/>
      <c r="DH44" s="395"/>
      <c r="DI44" s="390"/>
      <c r="DJ44" s="390"/>
      <c r="DK44" s="431"/>
      <c r="DL44" s="431"/>
      <c r="DM44" s="431"/>
      <c r="DN44" s="431"/>
      <c r="DO44" s="431"/>
      <c r="DP44" s="431"/>
      <c r="DQ44" s="430"/>
      <c r="DR44" s="396"/>
      <c r="DS44" s="394"/>
      <c r="DT44" s="394"/>
      <c r="DU44" s="394"/>
      <c r="DV44" s="395"/>
      <c r="DW44" s="461"/>
      <c r="DX44" s="396"/>
      <c r="DY44" s="394"/>
      <c r="DZ44" s="394"/>
      <c r="EA44" s="394"/>
      <c r="EB44" s="395"/>
      <c r="EC44" s="461"/>
      <c r="ED44" s="462"/>
    </row>
    <row r="45" spans="1:134" ht="12.6" customHeight="1" x14ac:dyDescent="0.2">
      <c r="B45" s="499">
        <f t="shared" ref="B45" si="634">B42+1</f>
        <v>13</v>
      </c>
      <c r="C45" s="466"/>
      <c r="D45" s="466"/>
      <c r="E45" s="466"/>
      <c r="F45" s="470" t="s">
        <v>212</v>
      </c>
      <c r="G45" s="489"/>
      <c r="H45" s="509" t="str">
        <f t="shared" ref="H45" si="635">IF($F45="3e)  Skoršia transpozícia  - zavedenie transpozície pred termínom ktorý určuje smernica EÚ. "," ","")</f>
        <v/>
      </c>
      <c r="I45" s="509" t="str">
        <f t="shared" ref="I45" si="636">IF($F45="3e)  Skoršia transpozícia  - zavedenie transpozície pred termínom ktorý určuje smernica EÚ. ",$H45,"NA")</f>
        <v>NA</v>
      </c>
      <c r="J45" s="523">
        <f>IF(I45&gt;12,1,I45/12)</f>
        <v>1</v>
      </c>
      <c r="K45" s="470"/>
      <c r="L45" s="451"/>
      <c r="M45" s="493">
        <f>IF(L45="N",0,L45)</f>
        <v>0</v>
      </c>
      <c r="N45" s="470" t="s">
        <v>212</v>
      </c>
      <c r="O45" s="451"/>
      <c r="P45" s="451"/>
      <c r="Q45" s="429" t="s">
        <v>36</v>
      </c>
      <c r="R45" s="424">
        <f>VLOOKUP(Q45,vstupy!$B$3:$C$15,2,FALSE)</f>
        <v>0</v>
      </c>
      <c r="S45" s="451"/>
      <c r="T45" s="454"/>
      <c r="U45" s="429" t="s">
        <v>36</v>
      </c>
      <c r="V45" s="424">
        <f>VLOOKUP(U45,vstupy!$B$3:$C$15,2,FALSE)</f>
        <v>0</v>
      </c>
      <c r="W45" s="451"/>
      <c r="X45" s="194" t="s">
        <v>157</v>
      </c>
      <c r="Y45" s="208" t="s">
        <v>152</v>
      </c>
      <c r="Z45" s="205">
        <f>VLOOKUP($X45,vstupy!$B$18:$F$31,MATCH($Y45,vstupy!$B$17:$F$17,0),0)</f>
        <v>0</v>
      </c>
      <c r="AA45" s="133" t="s">
        <v>158</v>
      </c>
      <c r="AB45" s="205">
        <f>VLOOKUP($AA45,vstupy!$B$34:$C$36,2,FALSE)</f>
        <v>0</v>
      </c>
      <c r="AC45" s="205">
        <f t="shared" si="520"/>
        <v>0</v>
      </c>
      <c r="AD45" s="500" t="s">
        <v>36</v>
      </c>
      <c r="AE45" s="473">
        <f>VLOOKUP(AD45,vstupy!$B$3:$C$15,2,FALSE)</f>
        <v>0</v>
      </c>
      <c r="AF45" s="476" t="str">
        <f>IFERROR(IF(M45=0,"N",O45/L45*J45),0)</f>
        <v>N</v>
      </c>
      <c r="AG45" s="419">
        <f>O45*J45</f>
        <v>0</v>
      </c>
      <c r="AH45" s="426">
        <f t="shared" ref="AH45" si="637">P45*R45*J45</f>
        <v>0</v>
      </c>
      <c r="AI45" s="419">
        <f t="shared" ref="AI45" si="638">IFERROR(AH45*M45,0)</f>
        <v>0</v>
      </c>
      <c r="AJ45" s="426" t="str">
        <f t="shared" si="177"/>
        <v>N</v>
      </c>
      <c r="AK45" s="419">
        <f t="shared" ref="AK45" si="639">S45*J45</f>
        <v>0</v>
      </c>
      <c r="AL45" s="419">
        <f>T45*V45*J45</f>
        <v>0</v>
      </c>
      <c r="AM45" s="425">
        <f t="shared" ref="AM45" si="640">IFERROR(AL45*M45,0)</f>
        <v>0</v>
      </c>
      <c r="AN45" s="419">
        <f t="shared" ref="AN45" si="641">IF(W45&gt;0,IF(AE45&gt;0,($G$5/160)*(W45/60)*AE45*J45,0),IF(AE45&gt;0,($G$5/160)*((AC45+AC46+AC47)/60)*AE45*J45,0))</f>
        <v>0</v>
      </c>
      <c r="AO45" s="421">
        <f>IFERROR(AN45*M45,0)</f>
        <v>0</v>
      </c>
      <c r="AP45" s="396">
        <f t="shared" ref="AP45" si="642">IF($N45="In (zvyšuje náklady)",AF45,0)</f>
        <v>0</v>
      </c>
      <c r="AQ45" s="394">
        <f t="shared" ref="AQ45" si="643">IF($N45="In (zvyšuje náklady)",AG45,0)</f>
        <v>0</v>
      </c>
      <c r="AR45" s="394">
        <f t="shared" ref="AR45" si="644">IF($N45="In (zvyšuje náklady)",AH45,0)</f>
        <v>0</v>
      </c>
      <c r="AS45" s="394">
        <f t="shared" ref="AS45" si="645">IF($N45="In (zvyšuje náklady)",AI45,0)</f>
        <v>0</v>
      </c>
      <c r="AT45" s="394">
        <f t="shared" ref="AT45" si="646">IF($N45="In (zvyšuje náklady)",AJ45,0)</f>
        <v>0</v>
      </c>
      <c r="AU45" s="394">
        <f t="shared" ref="AU45" si="647">IF($N45="In (zvyšuje náklady)",AK45,0)</f>
        <v>0</v>
      </c>
      <c r="AV45" s="394">
        <f t="shared" ref="AV45" si="648">IF($N45="In (zvyšuje náklady)",AL45,0)</f>
        <v>0</v>
      </c>
      <c r="AW45" s="394">
        <f t="shared" ref="AW45" si="649">IF($N45="In (zvyšuje náklady)",AM45,0)</f>
        <v>0</v>
      </c>
      <c r="AX45" s="394">
        <f t="shared" ref="AX45" si="650">IF($N45="In (zvyšuje náklady)",AN45,0)</f>
        <v>0</v>
      </c>
      <c r="AY45" s="394">
        <f t="shared" ref="AY45" si="651">IF($N45="In (zvyšuje náklady)",AO45,0)</f>
        <v>0</v>
      </c>
      <c r="AZ45" s="394" t="str">
        <f t="shared" ref="AZ45" si="652">IF($N45="Out (znižuje náklady)",AF45,"0")</f>
        <v>0</v>
      </c>
      <c r="BA45" s="394" t="str">
        <f t="shared" ref="BA45" si="653">IF($N45="Out (znižuje náklady)",AG45,"0")</f>
        <v>0</v>
      </c>
      <c r="BB45" s="394" t="str">
        <f t="shared" ref="BB45" si="654">IF($N45="Out (znižuje náklady)",AH45,"0")</f>
        <v>0</v>
      </c>
      <c r="BC45" s="394" t="str">
        <f t="shared" ref="BC45" si="655">IF($N45="Out (znižuje náklady)",AI45,"0")</f>
        <v>0</v>
      </c>
      <c r="BD45" s="394" t="str">
        <f t="shared" ref="BD45" si="656">IF($N45="Out (znižuje náklady)",AJ45,"0")</f>
        <v>0</v>
      </c>
      <c r="BE45" s="394" t="str">
        <f t="shared" ref="BE45" si="657">IF($N45="Out (znižuje náklady)",AK45,"0")</f>
        <v>0</v>
      </c>
      <c r="BF45" s="394" t="str">
        <f t="shared" ref="BF45" si="658">IF($N45="Out (znižuje náklady)",AL45,"0")</f>
        <v>0</v>
      </c>
      <c r="BG45" s="394" t="str">
        <f t="shared" ref="BG45" si="659">IF($N45="Out (znižuje náklady)",AM45,"0")</f>
        <v>0</v>
      </c>
      <c r="BH45" s="394" t="str">
        <f t="shared" ref="BH45" si="660">IF($N45="Out (znižuje náklady)",AN45,"0")</f>
        <v>0</v>
      </c>
      <c r="BI45" s="534" t="str">
        <f t="shared" ref="BI45" si="661">IF($N45="Out (znižuje náklady)",AO45,"0")</f>
        <v>0</v>
      </c>
      <c r="BJ45" s="393">
        <f>IF(F45=vstupy!$B$47,0,1)</f>
        <v>1</v>
      </c>
      <c r="BK45" s="396">
        <f t="shared" ref="BK45" si="662">$BJ45*AP45</f>
        <v>0</v>
      </c>
      <c r="BL45" s="394">
        <f t="shared" ref="BL45" si="663">$BJ45*AQ45</f>
        <v>0</v>
      </c>
      <c r="BM45" s="394">
        <f t="shared" ref="BM45" si="664">$BJ45*AR45</f>
        <v>0</v>
      </c>
      <c r="BN45" s="394">
        <f t="shared" ref="BN45" si="665">$BJ45*AS45</f>
        <v>0</v>
      </c>
      <c r="BO45" s="394">
        <f t="shared" ref="BO45" si="666">$BJ45*AT45</f>
        <v>0</v>
      </c>
      <c r="BP45" s="394">
        <f t="shared" ref="BP45" si="667">$BJ45*AU45</f>
        <v>0</v>
      </c>
      <c r="BQ45" s="394">
        <f t="shared" ref="BQ45" si="668">$BJ45*AV45</f>
        <v>0</v>
      </c>
      <c r="BR45" s="394">
        <f t="shared" ref="BR45" si="669">$BJ45*AW45</f>
        <v>0</v>
      </c>
      <c r="BS45" s="394">
        <f t="shared" ref="BS45" si="670">$BJ45*AX45</f>
        <v>0</v>
      </c>
      <c r="BT45" s="395">
        <f t="shared" ref="BT45" si="671">$BJ45*AY45</f>
        <v>0</v>
      </c>
      <c r="BU45" s="396">
        <f t="shared" ref="BU45" si="672">$BJ45*AZ45</f>
        <v>0</v>
      </c>
      <c r="BV45" s="394">
        <f t="shared" ref="BV45" si="673">$BJ45*BA45</f>
        <v>0</v>
      </c>
      <c r="BW45" s="394">
        <f t="shared" ref="BW45" si="674">$BJ45*BB45</f>
        <v>0</v>
      </c>
      <c r="BX45" s="394">
        <f t="shared" ref="BX45" si="675">$BJ45*BC45</f>
        <v>0</v>
      </c>
      <c r="BY45" s="394">
        <f t="shared" ref="BY45" si="676">$BJ45*BD45</f>
        <v>0</v>
      </c>
      <c r="BZ45" s="394">
        <f t="shared" ref="BZ45" si="677">$BJ45*BE45</f>
        <v>0</v>
      </c>
      <c r="CA45" s="394">
        <f t="shared" ref="CA45" si="678">$BJ45*BF45</f>
        <v>0</v>
      </c>
      <c r="CB45" s="394">
        <f t="shared" ref="CB45" si="679">$BJ45*BG45</f>
        <v>0</v>
      </c>
      <c r="CC45" s="394">
        <f t="shared" ref="CC45" si="680">$BJ45*BH45</f>
        <v>0</v>
      </c>
      <c r="CD45" s="395">
        <f t="shared" ref="CD45" si="681">$BJ45*BI45</f>
        <v>0</v>
      </c>
      <c r="CE45" s="433">
        <f>IF(N45="Nemení sa",1,0)</f>
        <v>0</v>
      </c>
      <c r="CF45" s="396">
        <f>AG45*$CE45</f>
        <v>0</v>
      </c>
      <c r="CG45" s="394">
        <f>AI45*$CE45</f>
        <v>0</v>
      </c>
      <c r="CH45" s="394">
        <f>AK45*$CE45</f>
        <v>0</v>
      </c>
      <c r="CI45" s="394">
        <f>AM45*$CE45</f>
        <v>0</v>
      </c>
      <c r="CJ45" s="395">
        <f>AO45*$CE45</f>
        <v>0</v>
      </c>
      <c r="CK45" s="434">
        <f t="shared" ref="CK45" si="682">SUM(CF45:CJ47)</f>
        <v>0</v>
      </c>
      <c r="CL45" s="435">
        <f>IF(F45=vstupy!B$42,"1",0)</f>
        <v>0</v>
      </c>
      <c r="CM45" s="396">
        <f t="shared" ref="CM45:CV45" si="683">IF($CL45="1",AP45,0)</f>
        <v>0</v>
      </c>
      <c r="CN45" s="394">
        <f t="shared" si="683"/>
        <v>0</v>
      </c>
      <c r="CO45" s="394">
        <f t="shared" si="683"/>
        <v>0</v>
      </c>
      <c r="CP45" s="394">
        <f t="shared" si="683"/>
        <v>0</v>
      </c>
      <c r="CQ45" s="394">
        <f t="shared" si="683"/>
        <v>0</v>
      </c>
      <c r="CR45" s="394">
        <f t="shared" si="683"/>
        <v>0</v>
      </c>
      <c r="CS45" s="394">
        <f t="shared" si="683"/>
        <v>0</v>
      </c>
      <c r="CT45" s="394">
        <f t="shared" si="683"/>
        <v>0</v>
      </c>
      <c r="CU45" s="394">
        <f t="shared" si="683"/>
        <v>0</v>
      </c>
      <c r="CV45" s="395">
        <f t="shared" si="683"/>
        <v>0</v>
      </c>
      <c r="CW45" s="393">
        <f>CP45+CT45+CV45</f>
        <v>0</v>
      </c>
      <c r="CX45" s="393">
        <f t="shared" ref="CX45" si="684">CN45+CR45</f>
        <v>0</v>
      </c>
      <c r="CY45" s="396">
        <f t="shared" ref="CY45:DH45" si="685">IF($CL45="1",AZ45,0)</f>
        <v>0</v>
      </c>
      <c r="CZ45" s="394">
        <f t="shared" si="685"/>
        <v>0</v>
      </c>
      <c r="DA45" s="394">
        <f t="shared" si="685"/>
        <v>0</v>
      </c>
      <c r="DB45" s="394">
        <f t="shared" si="685"/>
        <v>0</v>
      </c>
      <c r="DC45" s="394">
        <f t="shared" si="685"/>
        <v>0</v>
      </c>
      <c r="DD45" s="394">
        <f t="shared" si="685"/>
        <v>0</v>
      </c>
      <c r="DE45" s="394">
        <f t="shared" si="685"/>
        <v>0</v>
      </c>
      <c r="DF45" s="394">
        <f t="shared" si="685"/>
        <v>0</v>
      </c>
      <c r="DG45" s="394">
        <f t="shared" si="685"/>
        <v>0</v>
      </c>
      <c r="DH45" s="395">
        <f t="shared" si="685"/>
        <v>0</v>
      </c>
      <c r="DI45" s="390">
        <f>DB45+DF45+DH45</f>
        <v>0</v>
      </c>
      <c r="DJ45" s="390">
        <f t="shared" ref="DJ45" si="686">CZ45+DD45</f>
        <v>0</v>
      </c>
      <c r="DK45" s="431">
        <f>IF(CE45=0,1,0)</f>
        <v>1</v>
      </c>
      <c r="DL45" s="431">
        <f>IFERROR(IF($AF45="N",AH45+AJ45+AL45+AN45,AF45+AH45+AJ45+AL45+AN45),0)*$DK45</f>
        <v>0</v>
      </c>
      <c r="DM45" s="431">
        <f>(AG45+AI45+AK45+AM45+AO45)*$DK45</f>
        <v>0</v>
      </c>
      <c r="DN45" s="431">
        <f>AS45+AW45+AY45-CW45</f>
        <v>0</v>
      </c>
      <c r="DO45" s="431">
        <f>BC45+BG45+BI45-DI45</f>
        <v>0</v>
      </c>
      <c r="DP45" s="431">
        <f>DN45+DO45</f>
        <v>0</v>
      </c>
      <c r="DQ45" s="430" t="str">
        <f>IF(OR(F45=vstupy!B$40,F45=vstupy!B$41,F45=vstupy!B$42,),"0","1")</f>
        <v>0</v>
      </c>
      <c r="DR45" s="396">
        <f>IF($DQ45="1",AQ45,"0")+CF45</f>
        <v>0</v>
      </c>
      <c r="DS45" s="394">
        <f>IF($DQ45="1",AS45,"0")+CG45</f>
        <v>0</v>
      </c>
      <c r="DT45" s="394">
        <f>IF($DQ45="1",AU45,"0")+CH45</f>
        <v>0</v>
      </c>
      <c r="DU45" s="394">
        <f>IF($DQ45="1",AW45,"0")+CI45</f>
        <v>0</v>
      </c>
      <c r="DV45" s="395">
        <f>IF($DQ45="1",AY45,"0")+CJ45</f>
        <v>0</v>
      </c>
      <c r="DW45" s="461">
        <f t="shared" ref="DW45" si="687">SUM(DR45:DV47)</f>
        <v>0</v>
      </c>
      <c r="DX45" s="396" t="str">
        <f t="shared" ref="DX45" si="688">IF($DQ45="1",BA45,"0")</f>
        <v>0</v>
      </c>
      <c r="DY45" s="394" t="str">
        <f t="shared" ref="DY45" si="689">IF($DQ45="1",BC45,"0")</f>
        <v>0</v>
      </c>
      <c r="DZ45" s="394" t="str">
        <f t="shared" ref="DZ45" si="690">IF($DQ45="1",BE45,"0")</f>
        <v>0</v>
      </c>
      <c r="EA45" s="394" t="str">
        <f>IF($DQ45="1",BG45,"0")</f>
        <v>0</v>
      </c>
      <c r="EB45" s="395" t="str">
        <f>IF($DQ45="1",BI45,"0")</f>
        <v>0</v>
      </c>
      <c r="EC45" s="461">
        <f t="shared" ref="EC45" si="691">SUM(DX45:EB47)</f>
        <v>0</v>
      </c>
      <c r="ED45" s="462">
        <f>EC45+DW45</f>
        <v>0</v>
      </c>
    </row>
    <row r="46" spans="1:134" ht="12.6" customHeight="1" x14ac:dyDescent="0.2">
      <c r="B46" s="499"/>
      <c r="C46" s="466"/>
      <c r="D46" s="466"/>
      <c r="E46" s="466"/>
      <c r="F46" s="471"/>
      <c r="G46" s="489"/>
      <c r="H46" s="510"/>
      <c r="I46" s="510"/>
      <c r="J46" s="524"/>
      <c r="K46" s="471"/>
      <c r="L46" s="451"/>
      <c r="M46" s="493"/>
      <c r="N46" s="471"/>
      <c r="O46" s="451"/>
      <c r="P46" s="451"/>
      <c r="Q46" s="429"/>
      <c r="R46" s="424"/>
      <c r="S46" s="451"/>
      <c r="T46" s="454"/>
      <c r="U46" s="429"/>
      <c r="V46" s="424"/>
      <c r="W46" s="451"/>
      <c r="X46" s="194" t="s">
        <v>157</v>
      </c>
      <c r="Y46" s="208" t="s">
        <v>152</v>
      </c>
      <c r="Z46" s="205">
        <f>VLOOKUP($X46,vstupy!$B$18:$F$31,MATCH($Y46,vstupy!$B$17:$F$17,0),0)</f>
        <v>0</v>
      </c>
      <c r="AA46" s="133" t="s">
        <v>158</v>
      </c>
      <c r="AB46" s="205">
        <f>VLOOKUP($AA46,vstupy!$B$34:$C$36,2,FALSE)</f>
        <v>0</v>
      </c>
      <c r="AC46" s="205">
        <f t="shared" si="520"/>
        <v>0</v>
      </c>
      <c r="AD46" s="501"/>
      <c r="AE46" s="474"/>
      <c r="AF46" s="396"/>
      <c r="AG46" s="420"/>
      <c r="AH46" s="420"/>
      <c r="AI46" s="420"/>
      <c r="AJ46" s="420"/>
      <c r="AK46" s="420"/>
      <c r="AL46" s="420"/>
      <c r="AM46" s="427"/>
      <c r="AN46" s="420"/>
      <c r="AO46" s="422"/>
      <c r="AP46" s="396"/>
      <c r="AQ46" s="394"/>
      <c r="AR46" s="394"/>
      <c r="AS46" s="394"/>
      <c r="AT46" s="394"/>
      <c r="AU46" s="394"/>
      <c r="AV46" s="394"/>
      <c r="AW46" s="394"/>
      <c r="AX46" s="394"/>
      <c r="AY46" s="394"/>
      <c r="AZ46" s="394"/>
      <c r="BA46" s="394"/>
      <c r="BB46" s="394"/>
      <c r="BC46" s="394"/>
      <c r="BD46" s="394"/>
      <c r="BE46" s="394"/>
      <c r="BF46" s="394"/>
      <c r="BG46" s="394"/>
      <c r="BH46" s="394"/>
      <c r="BI46" s="534"/>
      <c r="BJ46" s="393"/>
      <c r="BK46" s="396"/>
      <c r="BL46" s="394"/>
      <c r="BM46" s="394"/>
      <c r="BN46" s="394"/>
      <c r="BO46" s="394"/>
      <c r="BP46" s="394"/>
      <c r="BQ46" s="394"/>
      <c r="BR46" s="394"/>
      <c r="BS46" s="394"/>
      <c r="BT46" s="395"/>
      <c r="BU46" s="396"/>
      <c r="BV46" s="394"/>
      <c r="BW46" s="394"/>
      <c r="BX46" s="394"/>
      <c r="BY46" s="394"/>
      <c r="BZ46" s="394"/>
      <c r="CA46" s="394"/>
      <c r="CB46" s="394"/>
      <c r="CC46" s="394"/>
      <c r="CD46" s="395"/>
      <c r="CE46" s="433"/>
      <c r="CF46" s="396"/>
      <c r="CG46" s="394"/>
      <c r="CH46" s="394"/>
      <c r="CI46" s="394"/>
      <c r="CJ46" s="395"/>
      <c r="CK46" s="434"/>
      <c r="CL46" s="436"/>
      <c r="CM46" s="396"/>
      <c r="CN46" s="394"/>
      <c r="CO46" s="394"/>
      <c r="CP46" s="394"/>
      <c r="CQ46" s="394"/>
      <c r="CR46" s="394"/>
      <c r="CS46" s="394"/>
      <c r="CT46" s="394"/>
      <c r="CU46" s="394"/>
      <c r="CV46" s="395"/>
      <c r="CW46" s="393"/>
      <c r="CX46" s="393"/>
      <c r="CY46" s="396"/>
      <c r="CZ46" s="394"/>
      <c r="DA46" s="394"/>
      <c r="DB46" s="394"/>
      <c r="DC46" s="394"/>
      <c r="DD46" s="394"/>
      <c r="DE46" s="394"/>
      <c r="DF46" s="394"/>
      <c r="DG46" s="394"/>
      <c r="DH46" s="395"/>
      <c r="DI46" s="390"/>
      <c r="DJ46" s="390"/>
      <c r="DK46" s="431"/>
      <c r="DL46" s="431"/>
      <c r="DM46" s="431"/>
      <c r="DN46" s="431"/>
      <c r="DO46" s="431"/>
      <c r="DP46" s="431"/>
      <c r="DQ46" s="430"/>
      <c r="DR46" s="396"/>
      <c r="DS46" s="394"/>
      <c r="DT46" s="394"/>
      <c r="DU46" s="394"/>
      <c r="DV46" s="395"/>
      <c r="DW46" s="461"/>
      <c r="DX46" s="396"/>
      <c r="DY46" s="394"/>
      <c r="DZ46" s="394"/>
      <c r="EA46" s="394"/>
      <c r="EB46" s="395"/>
      <c r="EC46" s="461"/>
      <c r="ED46" s="462"/>
    </row>
    <row r="47" spans="1:134" ht="12.6" customHeight="1" x14ac:dyDescent="0.2">
      <c r="B47" s="499"/>
      <c r="C47" s="466"/>
      <c r="D47" s="466"/>
      <c r="E47" s="466"/>
      <c r="F47" s="472"/>
      <c r="G47" s="489"/>
      <c r="H47" s="511"/>
      <c r="I47" s="511"/>
      <c r="J47" s="525"/>
      <c r="K47" s="472"/>
      <c r="L47" s="451"/>
      <c r="M47" s="493"/>
      <c r="N47" s="472"/>
      <c r="O47" s="451"/>
      <c r="P47" s="451"/>
      <c r="Q47" s="429"/>
      <c r="R47" s="424"/>
      <c r="S47" s="451"/>
      <c r="T47" s="454"/>
      <c r="U47" s="429"/>
      <c r="V47" s="424"/>
      <c r="W47" s="451"/>
      <c r="X47" s="194" t="s">
        <v>157</v>
      </c>
      <c r="Y47" s="208" t="s">
        <v>152</v>
      </c>
      <c r="Z47" s="205">
        <f>VLOOKUP($X47,vstupy!$B$18:$F$31,MATCH($Y47,vstupy!$B$17:$F$17,0),0)</f>
        <v>0</v>
      </c>
      <c r="AA47" s="133" t="s">
        <v>158</v>
      </c>
      <c r="AB47" s="205">
        <f>VLOOKUP($AA47,vstupy!$B$34:$C$36,2,FALSE)</f>
        <v>0</v>
      </c>
      <c r="AC47" s="205">
        <f t="shared" si="520"/>
        <v>0</v>
      </c>
      <c r="AD47" s="502"/>
      <c r="AE47" s="475"/>
      <c r="AF47" s="396"/>
      <c r="AG47" s="420"/>
      <c r="AH47" s="420"/>
      <c r="AI47" s="420"/>
      <c r="AJ47" s="420"/>
      <c r="AK47" s="420"/>
      <c r="AL47" s="420"/>
      <c r="AM47" s="419"/>
      <c r="AN47" s="420"/>
      <c r="AO47" s="422"/>
      <c r="AP47" s="396"/>
      <c r="AQ47" s="394"/>
      <c r="AR47" s="394"/>
      <c r="AS47" s="394"/>
      <c r="AT47" s="394"/>
      <c r="AU47" s="394"/>
      <c r="AV47" s="394"/>
      <c r="AW47" s="394"/>
      <c r="AX47" s="394"/>
      <c r="AY47" s="394"/>
      <c r="AZ47" s="394"/>
      <c r="BA47" s="394"/>
      <c r="BB47" s="394"/>
      <c r="BC47" s="394"/>
      <c r="BD47" s="394"/>
      <c r="BE47" s="394"/>
      <c r="BF47" s="394"/>
      <c r="BG47" s="394"/>
      <c r="BH47" s="394"/>
      <c r="BI47" s="534"/>
      <c r="BJ47" s="393"/>
      <c r="BK47" s="396"/>
      <c r="BL47" s="394"/>
      <c r="BM47" s="394"/>
      <c r="BN47" s="394"/>
      <c r="BO47" s="394"/>
      <c r="BP47" s="394"/>
      <c r="BQ47" s="394"/>
      <c r="BR47" s="394"/>
      <c r="BS47" s="394"/>
      <c r="BT47" s="395"/>
      <c r="BU47" s="396"/>
      <c r="BV47" s="394"/>
      <c r="BW47" s="394"/>
      <c r="BX47" s="394"/>
      <c r="BY47" s="394"/>
      <c r="BZ47" s="394"/>
      <c r="CA47" s="394"/>
      <c r="CB47" s="394"/>
      <c r="CC47" s="394"/>
      <c r="CD47" s="395"/>
      <c r="CE47" s="433"/>
      <c r="CF47" s="396"/>
      <c r="CG47" s="394"/>
      <c r="CH47" s="394"/>
      <c r="CI47" s="394"/>
      <c r="CJ47" s="395"/>
      <c r="CK47" s="434"/>
      <c r="CL47" s="437"/>
      <c r="CM47" s="396"/>
      <c r="CN47" s="394"/>
      <c r="CO47" s="394"/>
      <c r="CP47" s="394"/>
      <c r="CQ47" s="394"/>
      <c r="CR47" s="394"/>
      <c r="CS47" s="394"/>
      <c r="CT47" s="394"/>
      <c r="CU47" s="394"/>
      <c r="CV47" s="395"/>
      <c r="CW47" s="393"/>
      <c r="CX47" s="393"/>
      <c r="CY47" s="396"/>
      <c r="CZ47" s="394"/>
      <c r="DA47" s="394"/>
      <c r="DB47" s="394"/>
      <c r="DC47" s="394"/>
      <c r="DD47" s="394"/>
      <c r="DE47" s="394"/>
      <c r="DF47" s="394"/>
      <c r="DG47" s="394"/>
      <c r="DH47" s="395"/>
      <c r="DI47" s="390"/>
      <c r="DJ47" s="390"/>
      <c r="DK47" s="431"/>
      <c r="DL47" s="431"/>
      <c r="DM47" s="431"/>
      <c r="DN47" s="431"/>
      <c r="DO47" s="431"/>
      <c r="DP47" s="431"/>
      <c r="DQ47" s="430"/>
      <c r="DR47" s="396"/>
      <c r="DS47" s="394"/>
      <c r="DT47" s="394"/>
      <c r="DU47" s="394"/>
      <c r="DV47" s="395"/>
      <c r="DW47" s="461"/>
      <c r="DX47" s="396"/>
      <c r="DY47" s="394"/>
      <c r="DZ47" s="394"/>
      <c r="EA47" s="394"/>
      <c r="EB47" s="395"/>
      <c r="EC47" s="461"/>
      <c r="ED47" s="462"/>
    </row>
    <row r="48" spans="1:134" s="19" customFormat="1" ht="12.6" customHeight="1" x14ac:dyDescent="0.2">
      <c r="B48" s="477">
        <f t="shared" ref="B48" si="692">B45+1</f>
        <v>14</v>
      </c>
      <c r="C48" s="467"/>
      <c r="D48" s="467"/>
      <c r="E48" s="467"/>
      <c r="F48" s="485" t="s">
        <v>212</v>
      </c>
      <c r="G48" s="491"/>
      <c r="H48" s="496" t="str">
        <f t="shared" ref="H48" si="693">IF($F48="3e)  Skoršia transpozícia  - zavedenie transpozície pred termínom ktorý určuje smernica EÚ. "," ","")</f>
        <v/>
      </c>
      <c r="I48" s="496" t="str">
        <f t="shared" ref="I48" si="694">IF($F48="3e)  Skoršia transpozícia  - zavedenie transpozície pred termínom ktorý určuje smernica EÚ. ",$H48,"NA")</f>
        <v>NA</v>
      </c>
      <c r="J48" s="526">
        <f>IF(I48&gt;12,1,I48/12)</f>
        <v>1</v>
      </c>
      <c r="K48" s="485"/>
      <c r="L48" s="452"/>
      <c r="M48" s="492">
        <f>IF(L48="N",0,L48)</f>
        <v>0</v>
      </c>
      <c r="N48" s="485" t="s">
        <v>212</v>
      </c>
      <c r="O48" s="452"/>
      <c r="P48" s="452"/>
      <c r="Q48" s="428" t="s">
        <v>36</v>
      </c>
      <c r="R48" s="423">
        <f>VLOOKUP(Q48,vstupy!$B$3:$C$15,2,FALSE)</f>
        <v>0</v>
      </c>
      <c r="S48" s="452"/>
      <c r="T48" s="453"/>
      <c r="U48" s="428" t="s">
        <v>36</v>
      </c>
      <c r="V48" s="423">
        <f>VLOOKUP(U48,vstupy!$B$3:$C$15,2,FALSE)</f>
        <v>0</v>
      </c>
      <c r="W48" s="452"/>
      <c r="X48" s="330" t="s">
        <v>157</v>
      </c>
      <c r="Y48" s="331" t="s">
        <v>152</v>
      </c>
      <c r="Z48" s="332">
        <f>VLOOKUP($X48,vstupy!$B$18:$F$31,MATCH($Y48,vstupy!$B$17:$F$17,0),0)</f>
        <v>0</v>
      </c>
      <c r="AA48" s="333" t="s">
        <v>158</v>
      </c>
      <c r="AB48" s="332">
        <f>VLOOKUP($AA48,vstupy!$B$34:$C$36,2,FALSE)</f>
        <v>0</v>
      </c>
      <c r="AC48" s="332">
        <f t="shared" si="520"/>
        <v>0</v>
      </c>
      <c r="AD48" s="480" t="s">
        <v>36</v>
      </c>
      <c r="AE48" s="473">
        <f>VLOOKUP(AD48,vstupy!$B$3:$C$15,2,FALSE)</f>
        <v>0</v>
      </c>
      <c r="AF48" s="476" t="str">
        <f>IFERROR(IF(M48=0,"N",O48/L48*J48),0)</f>
        <v>N</v>
      </c>
      <c r="AG48" s="419">
        <f>O48*J48</f>
        <v>0</v>
      </c>
      <c r="AH48" s="426">
        <f t="shared" ref="AH48" si="695">P48*R48*J48</f>
        <v>0</v>
      </c>
      <c r="AI48" s="419">
        <f t="shared" ref="AI48" si="696">IFERROR(AH48*M48,0)</f>
        <v>0</v>
      </c>
      <c r="AJ48" s="426" t="str">
        <f t="shared" si="177"/>
        <v>N</v>
      </c>
      <c r="AK48" s="419">
        <f t="shared" ref="AK48" si="697">S48*J48</f>
        <v>0</v>
      </c>
      <c r="AL48" s="419">
        <f>T48*V48*J48</f>
        <v>0</v>
      </c>
      <c r="AM48" s="425">
        <f t="shared" ref="AM48" si="698">IFERROR(AL48*M48,0)</f>
        <v>0</v>
      </c>
      <c r="AN48" s="419">
        <f t="shared" ref="AN48" si="699">IF(W48&gt;0,IF(AE48&gt;0,($G$5/160)*(W48/60)*AE48*J48,0),IF(AE48&gt;0,($G$5/160)*((AC48+AC49+AC50)/60)*AE48*J48,0))</f>
        <v>0</v>
      </c>
      <c r="AO48" s="421">
        <f>IFERROR(AN48*M48,0)</f>
        <v>0</v>
      </c>
      <c r="AP48" s="396">
        <f t="shared" ref="AP48" si="700">IF($N48="In (zvyšuje náklady)",AF48,0)</f>
        <v>0</v>
      </c>
      <c r="AQ48" s="394">
        <f t="shared" ref="AQ48" si="701">IF($N48="In (zvyšuje náklady)",AG48,0)</f>
        <v>0</v>
      </c>
      <c r="AR48" s="394">
        <f t="shared" ref="AR48" si="702">IF($N48="In (zvyšuje náklady)",AH48,0)</f>
        <v>0</v>
      </c>
      <c r="AS48" s="394">
        <f t="shared" ref="AS48" si="703">IF($N48="In (zvyšuje náklady)",AI48,0)</f>
        <v>0</v>
      </c>
      <c r="AT48" s="394">
        <f t="shared" ref="AT48" si="704">IF($N48="In (zvyšuje náklady)",AJ48,0)</f>
        <v>0</v>
      </c>
      <c r="AU48" s="394">
        <f t="shared" ref="AU48" si="705">IF($N48="In (zvyšuje náklady)",AK48,0)</f>
        <v>0</v>
      </c>
      <c r="AV48" s="394">
        <f t="shared" ref="AV48" si="706">IF($N48="In (zvyšuje náklady)",AL48,0)</f>
        <v>0</v>
      </c>
      <c r="AW48" s="394">
        <f t="shared" ref="AW48" si="707">IF($N48="In (zvyšuje náklady)",AM48,0)</f>
        <v>0</v>
      </c>
      <c r="AX48" s="394">
        <f t="shared" ref="AX48" si="708">IF($N48="In (zvyšuje náklady)",AN48,0)</f>
        <v>0</v>
      </c>
      <c r="AY48" s="394">
        <f t="shared" ref="AY48" si="709">IF($N48="In (zvyšuje náklady)",AO48,0)</f>
        <v>0</v>
      </c>
      <c r="AZ48" s="394" t="str">
        <f t="shared" ref="AZ48" si="710">IF($N48="Out (znižuje náklady)",AF48,"0")</f>
        <v>0</v>
      </c>
      <c r="BA48" s="394" t="str">
        <f t="shared" ref="BA48" si="711">IF($N48="Out (znižuje náklady)",AG48,"0")</f>
        <v>0</v>
      </c>
      <c r="BB48" s="394" t="str">
        <f t="shared" ref="BB48" si="712">IF($N48="Out (znižuje náklady)",AH48,"0")</f>
        <v>0</v>
      </c>
      <c r="BC48" s="394" t="str">
        <f t="shared" ref="BC48" si="713">IF($N48="Out (znižuje náklady)",AI48,"0")</f>
        <v>0</v>
      </c>
      <c r="BD48" s="394" t="str">
        <f t="shared" ref="BD48" si="714">IF($N48="Out (znižuje náklady)",AJ48,"0")</f>
        <v>0</v>
      </c>
      <c r="BE48" s="394" t="str">
        <f t="shared" ref="BE48" si="715">IF($N48="Out (znižuje náklady)",AK48,"0")</f>
        <v>0</v>
      </c>
      <c r="BF48" s="394" t="str">
        <f t="shared" ref="BF48" si="716">IF($N48="Out (znižuje náklady)",AL48,"0")</f>
        <v>0</v>
      </c>
      <c r="BG48" s="394" t="str">
        <f t="shared" ref="BG48" si="717">IF($N48="Out (znižuje náklady)",AM48,"0")</f>
        <v>0</v>
      </c>
      <c r="BH48" s="394" t="str">
        <f t="shared" ref="BH48" si="718">IF($N48="Out (znižuje náklady)",AN48,"0")</f>
        <v>0</v>
      </c>
      <c r="BI48" s="534" t="str">
        <f t="shared" ref="BI48" si="719">IF($N48="Out (znižuje náklady)",AO48,"0")</f>
        <v>0</v>
      </c>
      <c r="BJ48" s="393">
        <f>IF(F48=vstupy!$B$47,0,1)</f>
        <v>1</v>
      </c>
      <c r="BK48" s="396">
        <f t="shared" ref="BK48" si="720">$BJ48*AP48</f>
        <v>0</v>
      </c>
      <c r="BL48" s="394">
        <f t="shared" ref="BL48" si="721">$BJ48*AQ48</f>
        <v>0</v>
      </c>
      <c r="BM48" s="394">
        <f t="shared" ref="BM48" si="722">$BJ48*AR48</f>
        <v>0</v>
      </c>
      <c r="BN48" s="394">
        <f t="shared" ref="BN48" si="723">$BJ48*AS48</f>
        <v>0</v>
      </c>
      <c r="BO48" s="394">
        <f t="shared" ref="BO48" si="724">$BJ48*AT48</f>
        <v>0</v>
      </c>
      <c r="BP48" s="394">
        <f t="shared" ref="BP48" si="725">$BJ48*AU48</f>
        <v>0</v>
      </c>
      <c r="BQ48" s="394">
        <f t="shared" ref="BQ48" si="726">$BJ48*AV48</f>
        <v>0</v>
      </c>
      <c r="BR48" s="394">
        <f t="shared" ref="BR48" si="727">$BJ48*AW48</f>
        <v>0</v>
      </c>
      <c r="BS48" s="394">
        <f t="shared" ref="BS48" si="728">$BJ48*AX48</f>
        <v>0</v>
      </c>
      <c r="BT48" s="395">
        <f t="shared" ref="BT48" si="729">$BJ48*AY48</f>
        <v>0</v>
      </c>
      <c r="BU48" s="396">
        <f t="shared" ref="BU48" si="730">$BJ48*AZ48</f>
        <v>0</v>
      </c>
      <c r="BV48" s="394">
        <f t="shared" ref="BV48" si="731">$BJ48*BA48</f>
        <v>0</v>
      </c>
      <c r="BW48" s="394">
        <f t="shared" ref="BW48" si="732">$BJ48*BB48</f>
        <v>0</v>
      </c>
      <c r="BX48" s="394">
        <f t="shared" ref="BX48" si="733">$BJ48*BC48</f>
        <v>0</v>
      </c>
      <c r="BY48" s="394">
        <f t="shared" ref="BY48" si="734">$BJ48*BD48</f>
        <v>0</v>
      </c>
      <c r="BZ48" s="394">
        <f t="shared" ref="BZ48" si="735">$BJ48*BE48</f>
        <v>0</v>
      </c>
      <c r="CA48" s="394">
        <f t="shared" ref="CA48" si="736">$BJ48*BF48</f>
        <v>0</v>
      </c>
      <c r="CB48" s="394">
        <f t="shared" ref="CB48" si="737">$BJ48*BG48</f>
        <v>0</v>
      </c>
      <c r="CC48" s="394">
        <f t="shared" ref="CC48" si="738">$BJ48*BH48</f>
        <v>0</v>
      </c>
      <c r="CD48" s="395">
        <f t="shared" ref="CD48" si="739">$BJ48*BI48</f>
        <v>0</v>
      </c>
      <c r="CE48" s="433">
        <f>IF(N48="Nemení sa",1,0)</f>
        <v>0</v>
      </c>
      <c r="CF48" s="396">
        <f>AG48*$CE48</f>
        <v>0</v>
      </c>
      <c r="CG48" s="394">
        <f>AI48*$CE48</f>
        <v>0</v>
      </c>
      <c r="CH48" s="394">
        <f>AK48*$CE48</f>
        <v>0</v>
      </c>
      <c r="CI48" s="394">
        <f>AM48*$CE48</f>
        <v>0</v>
      </c>
      <c r="CJ48" s="395">
        <f>AO48*$CE48</f>
        <v>0</v>
      </c>
      <c r="CK48" s="434">
        <f t="shared" ref="CK48" si="740">SUM(CF48:CJ50)</f>
        <v>0</v>
      </c>
      <c r="CL48" s="435">
        <f>IF(F48=vstupy!B$42,"1",0)</f>
        <v>0</v>
      </c>
      <c r="CM48" s="396">
        <f t="shared" ref="CM48:CV48" si="741">IF($CL48="1",AP48,0)</f>
        <v>0</v>
      </c>
      <c r="CN48" s="394">
        <f t="shared" si="741"/>
        <v>0</v>
      </c>
      <c r="CO48" s="394">
        <f t="shared" si="741"/>
        <v>0</v>
      </c>
      <c r="CP48" s="394">
        <f t="shared" si="741"/>
        <v>0</v>
      </c>
      <c r="CQ48" s="394">
        <f t="shared" si="741"/>
        <v>0</v>
      </c>
      <c r="CR48" s="394">
        <f t="shared" si="741"/>
        <v>0</v>
      </c>
      <c r="CS48" s="394">
        <f t="shared" si="741"/>
        <v>0</v>
      </c>
      <c r="CT48" s="394">
        <f t="shared" si="741"/>
        <v>0</v>
      </c>
      <c r="CU48" s="394">
        <f t="shared" si="741"/>
        <v>0</v>
      </c>
      <c r="CV48" s="395">
        <f t="shared" si="741"/>
        <v>0</v>
      </c>
      <c r="CW48" s="393">
        <f>CP48+CT48+CV48</f>
        <v>0</v>
      </c>
      <c r="CX48" s="393">
        <f t="shared" ref="CX48" si="742">CN48+CR48</f>
        <v>0</v>
      </c>
      <c r="CY48" s="396">
        <f t="shared" ref="CY48:DH48" si="743">IF($CL48="1",AZ48,0)</f>
        <v>0</v>
      </c>
      <c r="CZ48" s="394">
        <f t="shared" si="743"/>
        <v>0</v>
      </c>
      <c r="DA48" s="394">
        <f t="shared" si="743"/>
        <v>0</v>
      </c>
      <c r="DB48" s="394">
        <f t="shared" si="743"/>
        <v>0</v>
      </c>
      <c r="DC48" s="394">
        <f t="shared" si="743"/>
        <v>0</v>
      </c>
      <c r="DD48" s="394">
        <f t="shared" si="743"/>
        <v>0</v>
      </c>
      <c r="DE48" s="394">
        <f t="shared" si="743"/>
        <v>0</v>
      </c>
      <c r="DF48" s="394">
        <f t="shared" si="743"/>
        <v>0</v>
      </c>
      <c r="DG48" s="394">
        <f t="shared" si="743"/>
        <v>0</v>
      </c>
      <c r="DH48" s="395">
        <f t="shared" si="743"/>
        <v>0</v>
      </c>
      <c r="DI48" s="390">
        <f>DB48+DF48+DH48</f>
        <v>0</v>
      </c>
      <c r="DJ48" s="390">
        <f t="shared" ref="DJ48" si="744">CZ48+DD48</f>
        <v>0</v>
      </c>
      <c r="DK48" s="431">
        <f>IF(CE48=0,1,0)</f>
        <v>1</v>
      </c>
      <c r="DL48" s="431">
        <f>IFERROR(IF($AF48="N",AH48+AJ48+AL48+AN48,AF48+AH48+AJ48+AL48+AN48),0)*$DK48</f>
        <v>0</v>
      </c>
      <c r="DM48" s="431">
        <f>(AG48+AI48+AK48+AM48+AO48)*$DK48</f>
        <v>0</v>
      </c>
      <c r="DN48" s="431">
        <f>AS48+AW48+AY48-CW48</f>
        <v>0</v>
      </c>
      <c r="DO48" s="431">
        <f>BC48+BG48+BI48-DI48</f>
        <v>0</v>
      </c>
      <c r="DP48" s="431">
        <f>DN48+DO48</f>
        <v>0</v>
      </c>
      <c r="DQ48" s="430" t="str">
        <f>IF(OR(F48=vstupy!B$40,F48=vstupy!B$41,F48=vstupy!B$42,),"0","1")</f>
        <v>0</v>
      </c>
      <c r="DR48" s="396">
        <f>IF($DQ48="1",AQ48,"0")+CF48</f>
        <v>0</v>
      </c>
      <c r="DS48" s="394">
        <f>IF($DQ48="1",AS48,"0")+CG48</f>
        <v>0</v>
      </c>
      <c r="DT48" s="394">
        <f>IF($DQ48="1",AU48,"0")+CH48</f>
        <v>0</v>
      </c>
      <c r="DU48" s="394">
        <f>IF($DQ48="1",AW48,"0")+CI48</f>
        <v>0</v>
      </c>
      <c r="DV48" s="395">
        <f>IF($DQ48="1",AY48,"0")+CJ48</f>
        <v>0</v>
      </c>
      <c r="DW48" s="461">
        <f t="shared" ref="DW48" si="745">SUM(DR48:DV50)</f>
        <v>0</v>
      </c>
      <c r="DX48" s="396" t="str">
        <f t="shared" ref="DX48" si="746">IF($DQ48="1",BA48,"0")</f>
        <v>0</v>
      </c>
      <c r="DY48" s="394" t="str">
        <f t="shared" ref="DY48" si="747">IF($DQ48="1",BC48,"0")</f>
        <v>0</v>
      </c>
      <c r="DZ48" s="394" t="str">
        <f t="shared" ref="DZ48" si="748">IF($DQ48="1",BE48,"0")</f>
        <v>0</v>
      </c>
      <c r="EA48" s="394" t="str">
        <f>IF($DQ48="1",BG48,"0")</f>
        <v>0</v>
      </c>
      <c r="EB48" s="395" t="str">
        <f>IF($DQ48="1",BI48,"0")</f>
        <v>0</v>
      </c>
      <c r="EC48" s="461">
        <f t="shared" ref="EC48" si="749">SUM(DX48:EB50)</f>
        <v>0</v>
      </c>
      <c r="ED48" s="462">
        <f>EC48+DW48</f>
        <v>0</v>
      </c>
    </row>
    <row r="49" spans="1:134" s="19" customFormat="1" ht="12.6" customHeight="1" x14ac:dyDescent="0.2">
      <c r="B49" s="477"/>
      <c r="C49" s="467"/>
      <c r="D49" s="467"/>
      <c r="E49" s="467"/>
      <c r="F49" s="486"/>
      <c r="G49" s="491"/>
      <c r="H49" s="497"/>
      <c r="I49" s="497"/>
      <c r="J49" s="527"/>
      <c r="K49" s="486"/>
      <c r="L49" s="452"/>
      <c r="M49" s="492"/>
      <c r="N49" s="486"/>
      <c r="O49" s="452"/>
      <c r="P49" s="452"/>
      <c r="Q49" s="428"/>
      <c r="R49" s="423"/>
      <c r="S49" s="452"/>
      <c r="T49" s="453"/>
      <c r="U49" s="428"/>
      <c r="V49" s="423"/>
      <c r="W49" s="452"/>
      <c r="X49" s="330" t="s">
        <v>157</v>
      </c>
      <c r="Y49" s="331" t="s">
        <v>152</v>
      </c>
      <c r="Z49" s="332">
        <f>VLOOKUP($X49,vstupy!$B$18:$F$31,MATCH($Y49,vstupy!$B$17:$F$17,0),0)</f>
        <v>0</v>
      </c>
      <c r="AA49" s="333" t="s">
        <v>158</v>
      </c>
      <c r="AB49" s="332">
        <f>VLOOKUP($AA49,vstupy!$B$34:$C$36,2,FALSE)</f>
        <v>0</v>
      </c>
      <c r="AC49" s="332">
        <f t="shared" si="520"/>
        <v>0</v>
      </c>
      <c r="AD49" s="481"/>
      <c r="AE49" s="474"/>
      <c r="AF49" s="396"/>
      <c r="AG49" s="420"/>
      <c r="AH49" s="420"/>
      <c r="AI49" s="420"/>
      <c r="AJ49" s="420"/>
      <c r="AK49" s="420"/>
      <c r="AL49" s="420"/>
      <c r="AM49" s="427"/>
      <c r="AN49" s="420"/>
      <c r="AO49" s="422"/>
      <c r="AP49" s="396"/>
      <c r="AQ49" s="394"/>
      <c r="AR49" s="394"/>
      <c r="AS49" s="394"/>
      <c r="AT49" s="394"/>
      <c r="AU49" s="394"/>
      <c r="AV49" s="394"/>
      <c r="AW49" s="394"/>
      <c r="AX49" s="394"/>
      <c r="AY49" s="394"/>
      <c r="AZ49" s="394"/>
      <c r="BA49" s="394"/>
      <c r="BB49" s="394"/>
      <c r="BC49" s="394"/>
      <c r="BD49" s="394"/>
      <c r="BE49" s="394"/>
      <c r="BF49" s="394"/>
      <c r="BG49" s="394"/>
      <c r="BH49" s="394"/>
      <c r="BI49" s="534"/>
      <c r="BJ49" s="393"/>
      <c r="BK49" s="396"/>
      <c r="BL49" s="394"/>
      <c r="BM49" s="394"/>
      <c r="BN49" s="394"/>
      <c r="BO49" s="394"/>
      <c r="BP49" s="394"/>
      <c r="BQ49" s="394"/>
      <c r="BR49" s="394"/>
      <c r="BS49" s="394"/>
      <c r="BT49" s="395"/>
      <c r="BU49" s="396"/>
      <c r="BV49" s="394"/>
      <c r="BW49" s="394"/>
      <c r="BX49" s="394"/>
      <c r="BY49" s="394"/>
      <c r="BZ49" s="394"/>
      <c r="CA49" s="394"/>
      <c r="CB49" s="394"/>
      <c r="CC49" s="394"/>
      <c r="CD49" s="395"/>
      <c r="CE49" s="433"/>
      <c r="CF49" s="396"/>
      <c r="CG49" s="394"/>
      <c r="CH49" s="394"/>
      <c r="CI49" s="394"/>
      <c r="CJ49" s="395"/>
      <c r="CK49" s="434"/>
      <c r="CL49" s="436"/>
      <c r="CM49" s="396"/>
      <c r="CN49" s="394"/>
      <c r="CO49" s="394"/>
      <c r="CP49" s="394"/>
      <c r="CQ49" s="394"/>
      <c r="CR49" s="394"/>
      <c r="CS49" s="394"/>
      <c r="CT49" s="394"/>
      <c r="CU49" s="394"/>
      <c r="CV49" s="395"/>
      <c r="CW49" s="393"/>
      <c r="CX49" s="393"/>
      <c r="CY49" s="396"/>
      <c r="CZ49" s="394"/>
      <c r="DA49" s="394"/>
      <c r="DB49" s="394"/>
      <c r="DC49" s="394"/>
      <c r="DD49" s="394"/>
      <c r="DE49" s="394"/>
      <c r="DF49" s="394"/>
      <c r="DG49" s="394"/>
      <c r="DH49" s="395"/>
      <c r="DI49" s="390"/>
      <c r="DJ49" s="390"/>
      <c r="DK49" s="431"/>
      <c r="DL49" s="431"/>
      <c r="DM49" s="431"/>
      <c r="DN49" s="431"/>
      <c r="DO49" s="431"/>
      <c r="DP49" s="431"/>
      <c r="DQ49" s="430"/>
      <c r="DR49" s="396"/>
      <c r="DS49" s="394"/>
      <c r="DT49" s="394"/>
      <c r="DU49" s="394"/>
      <c r="DV49" s="395"/>
      <c r="DW49" s="461"/>
      <c r="DX49" s="396"/>
      <c r="DY49" s="394"/>
      <c r="DZ49" s="394"/>
      <c r="EA49" s="394"/>
      <c r="EB49" s="395"/>
      <c r="EC49" s="461"/>
      <c r="ED49" s="462"/>
    </row>
    <row r="50" spans="1:134" s="19" customFormat="1" ht="12.6" customHeight="1" x14ac:dyDescent="0.2">
      <c r="B50" s="477"/>
      <c r="C50" s="467"/>
      <c r="D50" s="467"/>
      <c r="E50" s="467"/>
      <c r="F50" s="487"/>
      <c r="G50" s="491"/>
      <c r="H50" s="498"/>
      <c r="I50" s="498"/>
      <c r="J50" s="528"/>
      <c r="K50" s="487"/>
      <c r="L50" s="452"/>
      <c r="M50" s="492"/>
      <c r="N50" s="487"/>
      <c r="O50" s="452"/>
      <c r="P50" s="452"/>
      <c r="Q50" s="428"/>
      <c r="R50" s="423"/>
      <c r="S50" s="452"/>
      <c r="T50" s="453"/>
      <c r="U50" s="428"/>
      <c r="V50" s="423"/>
      <c r="W50" s="452"/>
      <c r="X50" s="330" t="s">
        <v>157</v>
      </c>
      <c r="Y50" s="331" t="s">
        <v>152</v>
      </c>
      <c r="Z50" s="332">
        <f>VLOOKUP($X50,vstupy!$B$18:$F$31,MATCH($Y50,vstupy!$B$17:$F$17,0),0)</f>
        <v>0</v>
      </c>
      <c r="AA50" s="333" t="s">
        <v>158</v>
      </c>
      <c r="AB50" s="332">
        <f>VLOOKUP($AA50,vstupy!$B$34:$C$36,2,FALSE)</f>
        <v>0</v>
      </c>
      <c r="AC50" s="332">
        <f t="shared" si="520"/>
        <v>0</v>
      </c>
      <c r="AD50" s="482"/>
      <c r="AE50" s="475"/>
      <c r="AF50" s="396"/>
      <c r="AG50" s="420"/>
      <c r="AH50" s="420"/>
      <c r="AI50" s="420"/>
      <c r="AJ50" s="420"/>
      <c r="AK50" s="420"/>
      <c r="AL50" s="420"/>
      <c r="AM50" s="419"/>
      <c r="AN50" s="420"/>
      <c r="AO50" s="422"/>
      <c r="AP50" s="396"/>
      <c r="AQ50" s="394"/>
      <c r="AR50" s="394"/>
      <c r="AS50" s="394"/>
      <c r="AT50" s="394"/>
      <c r="AU50" s="394"/>
      <c r="AV50" s="394"/>
      <c r="AW50" s="394"/>
      <c r="AX50" s="394"/>
      <c r="AY50" s="394"/>
      <c r="AZ50" s="394"/>
      <c r="BA50" s="394"/>
      <c r="BB50" s="394"/>
      <c r="BC50" s="394"/>
      <c r="BD50" s="394"/>
      <c r="BE50" s="394"/>
      <c r="BF50" s="394"/>
      <c r="BG50" s="394"/>
      <c r="BH50" s="394"/>
      <c r="BI50" s="534"/>
      <c r="BJ50" s="393"/>
      <c r="BK50" s="396"/>
      <c r="BL50" s="394"/>
      <c r="BM50" s="394"/>
      <c r="BN50" s="394"/>
      <c r="BO50" s="394"/>
      <c r="BP50" s="394"/>
      <c r="BQ50" s="394"/>
      <c r="BR50" s="394"/>
      <c r="BS50" s="394"/>
      <c r="BT50" s="395"/>
      <c r="BU50" s="396"/>
      <c r="BV50" s="394"/>
      <c r="BW50" s="394"/>
      <c r="BX50" s="394"/>
      <c r="BY50" s="394"/>
      <c r="BZ50" s="394"/>
      <c r="CA50" s="394"/>
      <c r="CB50" s="394"/>
      <c r="CC50" s="394"/>
      <c r="CD50" s="395"/>
      <c r="CE50" s="433"/>
      <c r="CF50" s="396"/>
      <c r="CG50" s="394"/>
      <c r="CH50" s="394"/>
      <c r="CI50" s="394"/>
      <c r="CJ50" s="395"/>
      <c r="CK50" s="434"/>
      <c r="CL50" s="437"/>
      <c r="CM50" s="396"/>
      <c r="CN50" s="394"/>
      <c r="CO50" s="394"/>
      <c r="CP50" s="394"/>
      <c r="CQ50" s="394"/>
      <c r="CR50" s="394"/>
      <c r="CS50" s="394"/>
      <c r="CT50" s="394"/>
      <c r="CU50" s="394"/>
      <c r="CV50" s="395"/>
      <c r="CW50" s="393"/>
      <c r="CX50" s="393"/>
      <c r="CY50" s="396"/>
      <c r="CZ50" s="394"/>
      <c r="DA50" s="394"/>
      <c r="DB50" s="394"/>
      <c r="DC50" s="394"/>
      <c r="DD50" s="394"/>
      <c r="DE50" s="394"/>
      <c r="DF50" s="394"/>
      <c r="DG50" s="394"/>
      <c r="DH50" s="395"/>
      <c r="DI50" s="390"/>
      <c r="DJ50" s="390"/>
      <c r="DK50" s="431"/>
      <c r="DL50" s="431"/>
      <c r="DM50" s="431"/>
      <c r="DN50" s="431"/>
      <c r="DO50" s="431"/>
      <c r="DP50" s="431"/>
      <c r="DQ50" s="430"/>
      <c r="DR50" s="396"/>
      <c r="DS50" s="394"/>
      <c r="DT50" s="394"/>
      <c r="DU50" s="394"/>
      <c r="DV50" s="395"/>
      <c r="DW50" s="461"/>
      <c r="DX50" s="396"/>
      <c r="DY50" s="394"/>
      <c r="DZ50" s="394"/>
      <c r="EA50" s="394"/>
      <c r="EB50" s="395"/>
      <c r="EC50" s="461"/>
      <c r="ED50" s="462"/>
    </row>
    <row r="51" spans="1:134" ht="12.6" customHeight="1" x14ac:dyDescent="0.2">
      <c r="B51" s="499">
        <f t="shared" ref="B51" si="750">B48+1</f>
        <v>15</v>
      </c>
      <c r="C51" s="466"/>
      <c r="D51" s="466"/>
      <c r="E51" s="466"/>
      <c r="F51" s="470" t="s">
        <v>212</v>
      </c>
      <c r="G51" s="489"/>
      <c r="H51" s="509" t="str">
        <f t="shared" ref="H51" si="751">IF($F51="3e)  Skoršia transpozícia  - zavedenie transpozície pred termínom ktorý určuje smernica EÚ. "," ","")</f>
        <v/>
      </c>
      <c r="I51" s="509" t="str">
        <f t="shared" ref="I51" si="752">IF($F51="3e)  Skoršia transpozícia  - zavedenie transpozície pred termínom ktorý určuje smernica EÚ. ",$H51,"NA")</f>
        <v>NA</v>
      </c>
      <c r="J51" s="523">
        <f>IF(I51&gt;12,1,I51/12)</f>
        <v>1</v>
      </c>
      <c r="K51" s="470"/>
      <c r="L51" s="451"/>
      <c r="M51" s="493">
        <f>IF(L51="N",0,L51)</f>
        <v>0</v>
      </c>
      <c r="N51" s="470" t="s">
        <v>212</v>
      </c>
      <c r="O51" s="451"/>
      <c r="P51" s="451"/>
      <c r="Q51" s="429" t="s">
        <v>36</v>
      </c>
      <c r="R51" s="424">
        <f>VLOOKUP(Q51,vstupy!$B$3:$C$15,2,FALSE)</f>
        <v>0</v>
      </c>
      <c r="S51" s="451"/>
      <c r="T51" s="454"/>
      <c r="U51" s="429" t="s">
        <v>36</v>
      </c>
      <c r="V51" s="424">
        <f>VLOOKUP(U51,vstupy!$B$3:$C$15,2,FALSE)</f>
        <v>0</v>
      </c>
      <c r="W51" s="451"/>
      <c r="X51" s="194" t="s">
        <v>157</v>
      </c>
      <c r="Y51" s="208" t="s">
        <v>152</v>
      </c>
      <c r="Z51" s="205">
        <f>VLOOKUP($X51,vstupy!$B$18:$F$31,MATCH($Y51,vstupy!$B$17:$F$17,0),0)</f>
        <v>0</v>
      </c>
      <c r="AA51" s="133" t="s">
        <v>158</v>
      </c>
      <c r="AB51" s="205">
        <f>VLOOKUP($AA51,vstupy!$B$34:$C$36,2,FALSE)</f>
        <v>0</v>
      </c>
      <c r="AC51" s="205">
        <f t="shared" si="520"/>
        <v>0</v>
      </c>
      <c r="AD51" s="500" t="s">
        <v>36</v>
      </c>
      <c r="AE51" s="473">
        <f>VLOOKUP(AD51,vstupy!$B$3:$C$15,2,FALSE)</f>
        <v>0</v>
      </c>
      <c r="AF51" s="476" t="str">
        <f>IFERROR(IF(M51=0,"N",O51/L51*J51),0)</f>
        <v>N</v>
      </c>
      <c r="AG51" s="419">
        <f>O51*J51</f>
        <v>0</v>
      </c>
      <c r="AH51" s="426">
        <f t="shared" ref="AH51" si="753">P51*R51*J51</f>
        <v>0</v>
      </c>
      <c r="AI51" s="419">
        <f t="shared" ref="AI51" si="754">IFERROR(AH51*M51,0)</f>
        <v>0</v>
      </c>
      <c r="AJ51" s="426" t="str">
        <f t="shared" si="177"/>
        <v>N</v>
      </c>
      <c r="AK51" s="419">
        <f t="shared" ref="AK51" si="755">S51*J51</f>
        <v>0</v>
      </c>
      <c r="AL51" s="419">
        <f>T51*V51*J51</f>
        <v>0</v>
      </c>
      <c r="AM51" s="425">
        <f t="shared" ref="AM51" si="756">IFERROR(AL51*M51,0)</f>
        <v>0</v>
      </c>
      <c r="AN51" s="419">
        <f t="shared" ref="AN51" si="757">IF(W51&gt;0,IF(AE51&gt;0,($G$5/160)*(W51/60)*AE51*J51,0),IF(AE51&gt;0,($G$5/160)*((AC51+AC52+AC53)/60)*AE51*J51,0))</f>
        <v>0</v>
      </c>
      <c r="AO51" s="421">
        <f>IFERROR(AN51*M51,0)</f>
        <v>0</v>
      </c>
      <c r="AP51" s="396">
        <f t="shared" ref="AP51" si="758">IF($N51="In (zvyšuje náklady)",AF51,0)</f>
        <v>0</v>
      </c>
      <c r="AQ51" s="394">
        <f t="shared" ref="AQ51" si="759">IF($N51="In (zvyšuje náklady)",AG51,0)</f>
        <v>0</v>
      </c>
      <c r="AR51" s="394">
        <f t="shared" ref="AR51" si="760">IF($N51="In (zvyšuje náklady)",AH51,0)</f>
        <v>0</v>
      </c>
      <c r="AS51" s="394">
        <f t="shared" ref="AS51" si="761">IF($N51="In (zvyšuje náklady)",AI51,0)</f>
        <v>0</v>
      </c>
      <c r="AT51" s="394">
        <f t="shared" ref="AT51" si="762">IF($N51="In (zvyšuje náklady)",AJ51,0)</f>
        <v>0</v>
      </c>
      <c r="AU51" s="394">
        <f t="shared" ref="AU51" si="763">IF($N51="In (zvyšuje náklady)",AK51,0)</f>
        <v>0</v>
      </c>
      <c r="AV51" s="394">
        <f t="shared" ref="AV51" si="764">IF($N51="In (zvyšuje náklady)",AL51,0)</f>
        <v>0</v>
      </c>
      <c r="AW51" s="394">
        <f t="shared" ref="AW51" si="765">IF($N51="In (zvyšuje náklady)",AM51,0)</f>
        <v>0</v>
      </c>
      <c r="AX51" s="394">
        <f t="shared" ref="AX51" si="766">IF($N51="In (zvyšuje náklady)",AN51,0)</f>
        <v>0</v>
      </c>
      <c r="AY51" s="394">
        <f t="shared" ref="AY51" si="767">IF($N51="In (zvyšuje náklady)",AO51,0)</f>
        <v>0</v>
      </c>
      <c r="AZ51" s="394" t="str">
        <f t="shared" ref="AZ51" si="768">IF($N51="Out (znižuje náklady)",AF51,"0")</f>
        <v>0</v>
      </c>
      <c r="BA51" s="394" t="str">
        <f t="shared" ref="BA51" si="769">IF($N51="Out (znižuje náklady)",AG51,"0")</f>
        <v>0</v>
      </c>
      <c r="BB51" s="394" t="str">
        <f t="shared" ref="BB51" si="770">IF($N51="Out (znižuje náklady)",AH51,"0")</f>
        <v>0</v>
      </c>
      <c r="BC51" s="394" t="str">
        <f t="shared" ref="BC51" si="771">IF($N51="Out (znižuje náklady)",AI51,"0")</f>
        <v>0</v>
      </c>
      <c r="BD51" s="394" t="str">
        <f t="shared" ref="BD51" si="772">IF($N51="Out (znižuje náklady)",AJ51,"0")</f>
        <v>0</v>
      </c>
      <c r="BE51" s="394" t="str">
        <f t="shared" ref="BE51" si="773">IF($N51="Out (znižuje náklady)",AK51,"0")</f>
        <v>0</v>
      </c>
      <c r="BF51" s="394" t="str">
        <f t="shared" ref="BF51" si="774">IF($N51="Out (znižuje náklady)",AL51,"0")</f>
        <v>0</v>
      </c>
      <c r="BG51" s="394" t="str">
        <f t="shared" ref="BG51" si="775">IF($N51="Out (znižuje náklady)",AM51,"0")</f>
        <v>0</v>
      </c>
      <c r="BH51" s="394" t="str">
        <f t="shared" ref="BH51" si="776">IF($N51="Out (znižuje náklady)",AN51,"0")</f>
        <v>0</v>
      </c>
      <c r="BI51" s="534" t="str">
        <f t="shared" ref="BI51" si="777">IF($N51="Out (znižuje náklady)",AO51,"0")</f>
        <v>0</v>
      </c>
      <c r="BJ51" s="393">
        <f>IF(F51=vstupy!$B$47,0,1)</f>
        <v>1</v>
      </c>
      <c r="BK51" s="396">
        <f t="shared" ref="BK51" si="778">$BJ51*AP51</f>
        <v>0</v>
      </c>
      <c r="BL51" s="394">
        <f t="shared" ref="BL51" si="779">$BJ51*AQ51</f>
        <v>0</v>
      </c>
      <c r="BM51" s="394">
        <f t="shared" ref="BM51" si="780">$BJ51*AR51</f>
        <v>0</v>
      </c>
      <c r="BN51" s="394">
        <f t="shared" ref="BN51" si="781">$BJ51*AS51</f>
        <v>0</v>
      </c>
      <c r="BO51" s="394">
        <f t="shared" ref="BO51" si="782">$BJ51*AT51</f>
        <v>0</v>
      </c>
      <c r="BP51" s="394">
        <f t="shared" ref="BP51" si="783">$BJ51*AU51</f>
        <v>0</v>
      </c>
      <c r="BQ51" s="394">
        <f t="shared" ref="BQ51" si="784">$BJ51*AV51</f>
        <v>0</v>
      </c>
      <c r="BR51" s="394">
        <f t="shared" ref="BR51" si="785">$BJ51*AW51</f>
        <v>0</v>
      </c>
      <c r="BS51" s="394">
        <f t="shared" ref="BS51" si="786">$BJ51*AX51</f>
        <v>0</v>
      </c>
      <c r="BT51" s="395">
        <f t="shared" ref="BT51" si="787">$BJ51*AY51</f>
        <v>0</v>
      </c>
      <c r="BU51" s="396">
        <f t="shared" ref="BU51" si="788">$BJ51*AZ51</f>
        <v>0</v>
      </c>
      <c r="BV51" s="394">
        <f t="shared" ref="BV51" si="789">$BJ51*BA51</f>
        <v>0</v>
      </c>
      <c r="BW51" s="394">
        <f t="shared" ref="BW51" si="790">$BJ51*BB51</f>
        <v>0</v>
      </c>
      <c r="BX51" s="394">
        <f t="shared" ref="BX51" si="791">$BJ51*BC51</f>
        <v>0</v>
      </c>
      <c r="BY51" s="394">
        <f t="shared" ref="BY51" si="792">$BJ51*BD51</f>
        <v>0</v>
      </c>
      <c r="BZ51" s="394">
        <f t="shared" ref="BZ51" si="793">$BJ51*BE51</f>
        <v>0</v>
      </c>
      <c r="CA51" s="394">
        <f t="shared" ref="CA51" si="794">$BJ51*BF51</f>
        <v>0</v>
      </c>
      <c r="CB51" s="394">
        <f t="shared" ref="CB51" si="795">$BJ51*BG51</f>
        <v>0</v>
      </c>
      <c r="CC51" s="394">
        <f t="shared" ref="CC51" si="796">$BJ51*BH51</f>
        <v>0</v>
      </c>
      <c r="CD51" s="395">
        <f t="shared" ref="CD51" si="797">$BJ51*BI51</f>
        <v>0</v>
      </c>
      <c r="CE51" s="433">
        <f>IF(N51="Nemení sa",1,0)</f>
        <v>0</v>
      </c>
      <c r="CF51" s="396">
        <f>AG51*$CE51</f>
        <v>0</v>
      </c>
      <c r="CG51" s="394">
        <f>AI51*$CE51</f>
        <v>0</v>
      </c>
      <c r="CH51" s="394">
        <f>AK51*$CE51</f>
        <v>0</v>
      </c>
      <c r="CI51" s="394">
        <f>AM51*$CE51</f>
        <v>0</v>
      </c>
      <c r="CJ51" s="395">
        <f>AO51*$CE51</f>
        <v>0</v>
      </c>
      <c r="CK51" s="434">
        <f t="shared" ref="CK51" si="798">SUM(CF51:CJ53)</f>
        <v>0</v>
      </c>
      <c r="CL51" s="435">
        <f>IF(F51=vstupy!B$42,"1",0)</f>
        <v>0</v>
      </c>
      <c r="CM51" s="396">
        <f t="shared" ref="CM51:CV51" si="799">IF($CL51="1",AP51,0)</f>
        <v>0</v>
      </c>
      <c r="CN51" s="394">
        <f t="shared" si="799"/>
        <v>0</v>
      </c>
      <c r="CO51" s="394">
        <f t="shared" si="799"/>
        <v>0</v>
      </c>
      <c r="CP51" s="394">
        <f t="shared" si="799"/>
        <v>0</v>
      </c>
      <c r="CQ51" s="394">
        <f t="shared" si="799"/>
        <v>0</v>
      </c>
      <c r="CR51" s="394">
        <f t="shared" si="799"/>
        <v>0</v>
      </c>
      <c r="CS51" s="394">
        <f t="shared" si="799"/>
        <v>0</v>
      </c>
      <c r="CT51" s="394">
        <f t="shared" si="799"/>
        <v>0</v>
      </c>
      <c r="CU51" s="394">
        <f t="shared" si="799"/>
        <v>0</v>
      </c>
      <c r="CV51" s="395">
        <f t="shared" si="799"/>
        <v>0</v>
      </c>
      <c r="CW51" s="393">
        <f>CP51+CT51+CV51</f>
        <v>0</v>
      </c>
      <c r="CX51" s="393">
        <f t="shared" ref="CX51" si="800">CN51+CR51</f>
        <v>0</v>
      </c>
      <c r="CY51" s="396">
        <f t="shared" ref="CY51:DH51" si="801">IF($CL51="1",AZ51,0)</f>
        <v>0</v>
      </c>
      <c r="CZ51" s="394">
        <f t="shared" si="801"/>
        <v>0</v>
      </c>
      <c r="DA51" s="394">
        <f t="shared" si="801"/>
        <v>0</v>
      </c>
      <c r="DB51" s="394">
        <f t="shared" si="801"/>
        <v>0</v>
      </c>
      <c r="DC51" s="394">
        <f t="shared" si="801"/>
        <v>0</v>
      </c>
      <c r="DD51" s="394">
        <f t="shared" si="801"/>
        <v>0</v>
      </c>
      <c r="DE51" s="394">
        <f t="shared" si="801"/>
        <v>0</v>
      </c>
      <c r="DF51" s="394">
        <f t="shared" si="801"/>
        <v>0</v>
      </c>
      <c r="DG51" s="394">
        <f t="shared" si="801"/>
        <v>0</v>
      </c>
      <c r="DH51" s="395">
        <f t="shared" si="801"/>
        <v>0</v>
      </c>
      <c r="DI51" s="390">
        <f>DB51+DF51+DH51</f>
        <v>0</v>
      </c>
      <c r="DJ51" s="390">
        <f t="shared" ref="DJ51" si="802">CZ51+DD51</f>
        <v>0</v>
      </c>
      <c r="DK51" s="431">
        <f>IF(CE51=0,1,0)</f>
        <v>1</v>
      </c>
      <c r="DL51" s="431">
        <f>IFERROR(IF($AF51="N",AH51+AJ51+AL51+AN51,AF51+AH51+AJ51+AL51+AN51),0)*$DK51</f>
        <v>0</v>
      </c>
      <c r="DM51" s="431">
        <f>(AG51+AI51+AK51+AM51+AO51)*$DK51</f>
        <v>0</v>
      </c>
      <c r="DN51" s="431">
        <f>AS51+AW51+AY51-CW51</f>
        <v>0</v>
      </c>
      <c r="DO51" s="431">
        <f>BC51+BG51+BI51-DI51</f>
        <v>0</v>
      </c>
      <c r="DP51" s="431">
        <f>DN51+DO51</f>
        <v>0</v>
      </c>
      <c r="DQ51" s="430" t="str">
        <f>IF(OR(F51=vstupy!B$40,F51=vstupy!B$41,F51=vstupy!B$42,),"0","1")</f>
        <v>0</v>
      </c>
      <c r="DR51" s="396">
        <f>IF($DQ51="1",AQ51,"0")+CF51</f>
        <v>0</v>
      </c>
      <c r="DS51" s="394">
        <f>IF($DQ51="1",AS51,"0")+CG51</f>
        <v>0</v>
      </c>
      <c r="DT51" s="394">
        <f>IF($DQ51="1",AU51,"0")+CH51</f>
        <v>0</v>
      </c>
      <c r="DU51" s="394">
        <f>IF($DQ51="1",AW51,"0")+CI51</f>
        <v>0</v>
      </c>
      <c r="DV51" s="395">
        <f>IF($DQ51="1",AY51,"0")+CJ51</f>
        <v>0</v>
      </c>
      <c r="DW51" s="461">
        <f t="shared" ref="DW51" si="803">SUM(DR51:DV53)</f>
        <v>0</v>
      </c>
      <c r="DX51" s="396" t="str">
        <f t="shared" ref="DX51" si="804">IF($DQ51="1",BA51,"0")</f>
        <v>0</v>
      </c>
      <c r="DY51" s="394" t="str">
        <f t="shared" ref="DY51" si="805">IF($DQ51="1",BC51,"0")</f>
        <v>0</v>
      </c>
      <c r="DZ51" s="394" t="str">
        <f t="shared" ref="DZ51" si="806">IF($DQ51="1",BE51,"0")</f>
        <v>0</v>
      </c>
      <c r="EA51" s="394" t="str">
        <f>IF($DQ51="1",BG51,"0")</f>
        <v>0</v>
      </c>
      <c r="EB51" s="395" t="str">
        <f>IF($DQ51="1",BI51,"0")</f>
        <v>0</v>
      </c>
      <c r="EC51" s="461">
        <f t="shared" ref="EC51" si="807">SUM(DX51:EB53)</f>
        <v>0</v>
      </c>
      <c r="ED51" s="462">
        <f>EC51+DW51</f>
        <v>0</v>
      </c>
    </row>
    <row r="52" spans="1:134" ht="12.6" customHeight="1" x14ac:dyDescent="0.2">
      <c r="B52" s="499"/>
      <c r="C52" s="466"/>
      <c r="D52" s="466"/>
      <c r="E52" s="466"/>
      <c r="F52" s="471"/>
      <c r="G52" s="489"/>
      <c r="H52" s="510"/>
      <c r="I52" s="510"/>
      <c r="J52" s="524"/>
      <c r="K52" s="471"/>
      <c r="L52" s="451"/>
      <c r="M52" s="493"/>
      <c r="N52" s="471"/>
      <c r="O52" s="451"/>
      <c r="P52" s="451"/>
      <c r="Q52" s="429"/>
      <c r="R52" s="424"/>
      <c r="S52" s="451"/>
      <c r="T52" s="454"/>
      <c r="U52" s="429"/>
      <c r="V52" s="424"/>
      <c r="W52" s="451"/>
      <c r="X52" s="194" t="s">
        <v>157</v>
      </c>
      <c r="Y52" s="208" t="s">
        <v>152</v>
      </c>
      <c r="Z52" s="205">
        <f>VLOOKUP($X52,vstupy!$B$18:$F$31,MATCH($Y52,vstupy!$B$17:$F$17,0),0)</f>
        <v>0</v>
      </c>
      <c r="AA52" s="133" t="s">
        <v>158</v>
      </c>
      <c r="AB52" s="205">
        <f>VLOOKUP($AA52,vstupy!$B$34:$C$36,2,FALSE)</f>
        <v>0</v>
      </c>
      <c r="AC52" s="205">
        <f t="shared" si="520"/>
        <v>0</v>
      </c>
      <c r="AD52" s="501"/>
      <c r="AE52" s="474"/>
      <c r="AF52" s="396"/>
      <c r="AG52" s="420"/>
      <c r="AH52" s="420"/>
      <c r="AI52" s="420"/>
      <c r="AJ52" s="420"/>
      <c r="AK52" s="420"/>
      <c r="AL52" s="420"/>
      <c r="AM52" s="427"/>
      <c r="AN52" s="420"/>
      <c r="AO52" s="422"/>
      <c r="AP52" s="396"/>
      <c r="AQ52" s="394"/>
      <c r="AR52" s="394"/>
      <c r="AS52" s="394"/>
      <c r="AT52" s="394"/>
      <c r="AU52" s="394"/>
      <c r="AV52" s="394"/>
      <c r="AW52" s="394"/>
      <c r="AX52" s="394"/>
      <c r="AY52" s="394"/>
      <c r="AZ52" s="394"/>
      <c r="BA52" s="394"/>
      <c r="BB52" s="394"/>
      <c r="BC52" s="394"/>
      <c r="BD52" s="394"/>
      <c r="BE52" s="394"/>
      <c r="BF52" s="394"/>
      <c r="BG52" s="394"/>
      <c r="BH52" s="394"/>
      <c r="BI52" s="534"/>
      <c r="BJ52" s="393"/>
      <c r="BK52" s="396"/>
      <c r="BL52" s="394"/>
      <c r="BM52" s="394"/>
      <c r="BN52" s="394"/>
      <c r="BO52" s="394"/>
      <c r="BP52" s="394"/>
      <c r="BQ52" s="394"/>
      <c r="BR52" s="394"/>
      <c r="BS52" s="394"/>
      <c r="BT52" s="395"/>
      <c r="BU52" s="396"/>
      <c r="BV52" s="394"/>
      <c r="BW52" s="394"/>
      <c r="BX52" s="394"/>
      <c r="BY52" s="394"/>
      <c r="BZ52" s="394"/>
      <c r="CA52" s="394"/>
      <c r="CB52" s="394"/>
      <c r="CC52" s="394"/>
      <c r="CD52" s="395"/>
      <c r="CE52" s="433"/>
      <c r="CF52" s="396"/>
      <c r="CG52" s="394"/>
      <c r="CH52" s="394"/>
      <c r="CI52" s="394"/>
      <c r="CJ52" s="395"/>
      <c r="CK52" s="434"/>
      <c r="CL52" s="436"/>
      <c r="CM52" s="396"/>
      <c r="CN52" s="394"/>
      <c r="CO52" s="394"/>
      <c r="CP52" s="394"/>
      <c r="CQ52" s="394"/>
      <c r="CR52" s="394"/>
      <c r="CS52" s="394"/>
      <c r="CT52" s="394"/>
      <c r="CU52" s="394"/>
      <c r="CV52" s="395"/>
      <c r="CW52" s="393"/>
      <c r="CX52" s="393"/>
      <c r="CY52" s="396"/>
      <c r="CZ52" s="394"/>
      <c r="DA52" s="394"/>
      <c r="DB52" s="394"/>
      <c r="DC52" s="394"/>
      <c r="DD52" s="394"/>
      <c r="DE52" s="394"/>
      <c r="DF52" s="394"/>
      <c r="DG52" s="394"/>
      <c r="DH52" s="395"/>
      <c r="DI52" s="390"/>
      <c r="DJ52" s="390"/>
      <c r="DK52" s="431"/>
      <c r="DL52" s="431"/>
      <c r="DM52" s="431"/>
      <c r="DN52" s="431"/>
      <c r="DO52" s="431"/>
      <c r="DP52" s="431"/>
      <c r="DQ52" s="430"/>
      <c r="DR52" s="396"/>
      <c r="DS52" s="394"/>
      <c r="DT52" s="394"/>
      <c r="DU52" s="394"/>
      <c r="DV52" s="395"/>
      <c r="DW52" s="461"/>
      <c r="DX52" s="396"/>
      <c r="DY52" s="394"/>
      <c r="DZ52" s="394"/>
      <c r="EA52" s="394"/>
      <c r="EB52" s="395"/>
      <c r="EC52" s="461"/>
      <c r="ED52" s="462"/>
    </row>
    <row r="53" spans="1:134" ht="12.6" customHeight="1" x14ac:dyDescent="0.2">
      <c r="B53" s="499"/>
      <c r="C53" s="466"/>
      <c r="D53" s="466"/>
      <c r="E53" s="466"/>
      <c r="F53" s="472"/>
      <c r="G53" s="489"/>
      <c r="H53" s="511"/>
      <c r="I53" s="511"/>
      <c r="J53" s="525"/>
      <c r="K53" s="472"/>
      <c r="L53" s="451"/>
      <c r="M53" s="493"/>
      <c r="N53" s="472"/>
      <c r="O53" s="451"/>
      <c r="P53" s="451"/>
      <c r="Q53" s="429"/>
      <c r="R53" s="424"/>
      <c r="S53" s="451"/>
      <c r="T53" s="454"/>
      <c r="U53" s="429"/>
      <c r="V53" s="424"/>
      <c r="W53" s="451"/>
      <c r="X53" s="194" t="s">
        <v>157</v>
      </c>
      <c r="Y53" s="208" t="s">
        <v>152</v>
      </c>
      <c r="Z53" s="205">
        <f>VLOOKUP($X53,vstupy!$B$18:$F$31,MATCH($Y53,vstupy!$B$17:$F$17,0),0)</f>
        <v>0</v>
      </c>
      <c r="AA53" s="133" t="s">
        <v>158</v>
      </c>
      <c r="AB53" s="205">
        <f>VLOOKUP($AA53,vstupy!$B$34:$C$36,2,FALSE)</f>
        <v>0</v>
      </c>
      <c r="AC53" s="205">
        <f t="shared" si="520"/>
        <v>0</v>
      </c>
      <c r="AD53" s="502"/>
      <c r="AE53" s="475"/>
      <c r="AF53" s="396"/>
      <c r="AG53" s="420"/>
      <c r="AH53" s="420"/>
      <c r="AI53" s="420"/>
      <c r="AJ53" s="420"/>
      <c r="AK53" s="420"/>
      <c r="AL53" s="420"/>
      <c r="AM53" s="419"/>
      <c r="AN53" s="420"/>
      <c r="AO53" s="422"/>
      <c r="AP53" s="396"/>
      <c r="AQ53" s="394"/>
      <c r="AR53" s="394"/>
      <c r="AS53" s="394"/>
      <c r="AT53" s="394"/>
      <c r="AU53" s="394"/>
      <c r="AV53" s="394"/>
      <c r="AW53" s="394"/>
      <c r="AX53" s="394"/>
      <c r="AY53" s="394"/>
      <c r="AZ53" s="394"/>
      <c r="BA53" s="394"/>
      <c r="BB53" s="394"/>
      <c r="BC53" s="394"/>
      <c r="BD53" s="394"/>
      <c r="BE53" s="394"/>
      <c r="BF53" s="394"/>
      <c r="BG53" s="394"/>
      <c r="BH53" s="394"/>
      <c r="BI53" s="534"/>
      <c r="BJ53" s="393"/>
      <c r="BK53" s="396"/>
      <c r="BL53" s="394"/>
      <c r="BM53" s="394"/>
      <c r="BN53" s="394"/>
      <c r="BO53" s="394"/>
      <c r="BP53" s="394"/>
      <c r="BQ53" s="394"/>
      <c r="BR53" s="394"/>
      <c r="BS53" s="394"/>
      <c r="BT53" s="395"/>
      <c r="BU53" s="396"/>
      <c r="BV53" s="394"/>
      <c r="BW53" s="394"/>
      <c r="BX53" s="394"/>
      <c r="BY53" s="394"/>
      <c r="BZ53" s="394"/>
      <c r="CA53" s="394"/>
      <c r="CB53" s="394"/>
      <c r="CC53" s="394"/>
      <c r="CD53" s="395"/>
      <c r="CE53" s="433"/>
      <c r="CF53" s="396"/>
      <c r="CG53" s="394"/>
      <c r="CH53" s="394"/>
      <c r="CI53" s="394"/>
      <c r="CJ53" s="395"/>
      <c r="CK53" s="434"/>
      <c r="CL53" s="437"/>
      <c r="CM53" s="396"/>
      <c r="CN53" s="394"/>
      <c r="CO53" s="394"/>
      <c r="CP53" s="394"/>
      <c r="CQ53" s="394"/>
      <c r="CR53" s="394"/>
      <c r="CS53" s="394"/>
      <c r="CT53" s="394"/>
      <c r="CU53" s="394"/>
      <c r="CV53" s="395"/>
      <c r="CW53" s="393"/>
      <c r="CX53" s="393"/>
      <c r="CY53" s="396"/>
      <c r="CZ53" s="394"/>
      <c r="DA53" s="394"/>
      <c r="DB53" s="394"/>
      <c r="DC53" s="394"/>
      <c r="DD53" s="394"/>
      <c r="DE53" s="394"/>
      <c r="DF53" s="394"/>
      <c r="DG53" s="394"/>
      <c r="DH53" s="395"/>
      <c r="DI53" s="390"/>
      <c r="DJ53" s="390"/>
      <c r="DK53" s="431"/>
      <c r="DL53" s="431"/>
      <c r="DM53" s="431"/>
      <c r="DN53" s="431"/>
      <c r="DO53" s="431"/>
      <c r="DP53" s="431"/>
      <c r="DQ53" s="430"/>
      <c r="DR53" s="396"/>
      <c r="DS53" s="394"/>
      <c r="DT53" s="394"/>
      <c r="DU53" s="394"/>
      <c r="DV53" s="395"/>
      <c r="DW53" s="461"/>
      <c r="DX53" s="396"/>
      <c r="DY53" s="394"/>
      <c r="DZ53" s="394"/>
      <c r="EA53" s="394"/>
      <c r="EB53" s="395"/>
      <c r="EC53" s="461"/>
      <c r="ED53" s="462"/>
    </row>
    <row r="54" spans="1:134" ht="12.6" customHeight="1" x14ac:dyDescent="0.2">
      <c r="A54" s="19"/>
      <c r="B54" s="477">
        <f t="shared" ref="B54" si="808">B51+1</f>
        <v>16</v>
      </c>
      <c r="C54" s="467"/>
      <c r="D54" s="467"/>
      <c r="E54" s="467"/>
      <c r="F54" s="485" t="s">
        <v>212</v>
      </c>
      <c r="G54" s="491"/>
      <c r="H54" s="496" t="str">
        <f t="shared" ref="H54" si="809">IF($F54="3e)  Skoršia transpozícia  - zavedenie transpozície pred termínom ktorý určuje smernica EÚ. "," ","")</f>
        <v/>
      </c>
      <c r="I54" s="496" t="str">
        <f t="shared" ref="I54" si="810">IF($F54="3e)  Skoršia transpozícia  - zavedenie transpozície pred termínom ktorý určuje smernica EÚ. ",$H54,"NA")</f>
        <v>NA</v>
      </c>
      <c r="J54" s="526">
        <f>IF(I54&gt;12,1,I54/12)</f>
        <v>1</v>
      </c>
      <c r="K54" s="485"/>
      <c r="L54" s="452"/>
      <c r="M54" s="492">
        <f>IF(L54="N",0,L54)</f>
        <v>0</v>
      </c>
      <c r="N54" s="485" t="s">
        <v>212</v>
      </c>
      <c r="O54" s="452"/>
      <c r="P54" s="452"/>
      <c r="Q54" s="428" t="s">
        <v>36</v>
      </c>
      <c r="R54" s="423">
        <f>VLOOKUP(Q54,vstupy!$B$3:$C$15,2,FALSE)</f>
        <v>0</v>
      </c>
      <c r="S54" s="452"/>
      <c r="T54" s="453"/>
      <c r="U54" s="428" t="s">
        <v>36</v>
      </c>
      <c r="V54" s="423">
        <f>VLOOKUP(U54,vstupy!$B$3:$C$15,2,FALSE)</f>
        <v>0</v>
      </c>
      <c r="W54" s="452"/>
      <c r="X54" s="330" t="s">
        <v>157</v>
      </c>
      <c r="Y54" s="331" t="s">
        <v>152</v>
      </c>
      <c r="Z54" s="332">
        <f>VLOOKUP($X54,vstupy!$B$18:$F$31,MATCH($Y54,vstupy!$B$17:$F$17,0),0)</f>
        <v>0</v>
      </c>
      <c r="AA54" s="333" t="s">
        <v>158</v>
      </c>
      <c r="AB54" s="332">
        <f>VLOOKUP($AA54,vstupy!$B$34:$C$36,2,FALSE)</f>
        <v>0</v>
      </c>
      <c r="AC54" s="332">
        <f t="shared" si="520"/>
        <v>0</v>
      </c>
      <c r="AD54" s="480" t="s">
        <v>36</v>
      </c>
      <c r="AE54" s="473">
        <f>VLOOKUP(AD54,vstupy!$B$3:$C$15,2,FALSE)</f>
        <v>0</v>
      </c>
      <c r="AF54" s="476" t="str">
        <f>IFERROR(IF(M54=0,"N",O54/L54*J54),0)</f>
        <v>N</v>
      </c>
      <c r="AG54" s="419">
        <f>O54*J54</f>
        <v>0</v>
      </c>
      <c r="AH54" s="426">
        <f t="shared" ref="AH54" si="811">P54*R54*J54</f>
        <v>0</v>
      </c>
      <c r="AI54" s="419">
        <f t="shared" ref="AI54" si="812">IFERROR(AH54*M54,0)</f>
        <v>0</v>
      </c>
      <c r="AJ54" s="426" t="str">
        <f t="shared" si="177"/>
        <v>N</v>
      </c>
      <c r="AK54" s="419">
        <f t="shared" ref="AK54" si="813">S54*J54</f>
        <v>0</v>
      </c>
      <c r="AL54" s="419">
        <f>T54*V54*J54</f>
        <v>0</v>
      </c>
      <c r="AM54" s="425">
        <f t="shared" ref="AM54" si="814">IFERROR(AL54*M54,0)</f>
        <v>0</v>
      </c>
      <c r="AN54" s="419">
        <f t="shared" ref="AN54" si="815">IF(W54&gt;0,IF(AE54&gt;0,($G$5/160)*(W54/60)*AE54*J54,0),IF(AE54&gt;0,($G$5/160)*((AC54+AC55+AC56)/60)*AE54*J54,0))</f>
        <v>0</v>
      </c>
      <c r="AO54" s="421">
        <f>IFERROR(AN54*M54,0)</f>
        <v>0</v>
      </c>
      <c r="AP54" s="396">
        <f t="shared" ref="AP54" si="816">IF($N54="In (zvyšuje náklady)",AF54,0)</f>
        <v>0</v>
      </c>
      <c r="AQ54" s="394">
        <f t="shared" ref="AQ54" si="817">IF($N54="In (zvyšuje náklady)",AG54,0)</f>
        <v>0</v>
      </c>
      <c r="AR54" s="394">
        <f t="shared" ref="AR54" si="818">IF($N54="In (zvyšuje náklady)",AH54,0)</f>
        <v>0</v>
      </c>
      <c r="AS54" s="394">
        <f t="shared" ref="AS54" si="819">IF($N54="In (zvyšuje náklady)",AI54,0)</f>
        <v>0</v>
      </c>
      <c r="AT54" s="394">
        <f t="shared" ref="AT54" si="820">IF($N54="In (zvyšuje náklady)",AJ54,0)</f>
        <v>0</v>
      </c>
      <c r="AU54" s="394">
        <f t="shared" ref="AU54" si="821">IF($N54="In (zvyšuje náklady)",AK54,0)</f>
        <v>0</v>
      </c>
      <c r="AV54" s="394">
        <f t="shared" ref="AV54" si="822">IF($N54="In (zvyšuje náklady)",AL54,0)</f>
        <v>0</v>
      </c>
      <c r="AW54" s="394">
        <f t="shared" ref="AW54" si="823">IF($N54="In (zvyšuje náklady)",AM54,0)</f>
        <v>0</v>
      </c>
      <c r="AX54" s="394">
        <f t="shared" ref="AX54" si="824">IF($N54="In (zvyšuje náklady)",AN54,0)</f>
        <v>0</v>
      </c>
      <c r="AY54" s="394">
        <f t="shared" ref="AY54" si="825">IF($N54="In (zvyšuje náklady)",AO54,0)</f>
        <v>0</v>
      </c>
      <c r="AZ54" s="394" t="str">
        <f t="shared" ref="AZ54" si="826">IF($N54="Out (znižuje náklady)",AF54,"0")</f>
        <v>0</v>
      </c>
      <c r="BA54" s="394" t="str">
        <f t="shared" ref="BA54" si="827">IF($N54="Out (znižuje náklady)",AG54,"0")</f>
        <v>0</v>
      </c>
      <c r="BB54" s="394" t="str">
        <f t="shared" ref="BB54" si="828">IF($N54="Out (znižuje náklady)",AH54,"0")</f>
        <v>0</v>
      </c>
      <c r="BC54" s="394" t="str">
        <f t="shared" ref="BC54" si="829">IF($N54="Out (znižuje náklady)",AI54,"0")</f>
        <v>0</v>
      </c>
      <c r="BD54" s="394" t="str">
        <f t="shared" ref="BD54" si="830">IF($N54="Out (znižuje náklady)",AJ54,"0")</f>
        <v>0</v>
      </c>
      <c r="BE54" s="394" t="str">
        <f t="shared" ref="BE54" si="831">IF($N54="Out (znižuje náklady)",AK54,"0")</f>
        <v>0</v>
      </c>
      <c r="BF54" s="394" t="str">
        <f t="shared" ref="BF54" si="832">IF($N54="Out (znižuje náklady)",AL54,"0")</f>
        <v>0</v>
      </c>
      <c r="BG54" s="394" t="str">
        <f t="shared" ref="BG54" si="833">IF($N54="Out (znižuje náklady)",AM54,"0")</f>
        <v>0</v>
      </c>
      <c r="BH54" s="394" t="str">
        <f t="shared" ref="BH54" si="834">IF($N54="Out (znižuje náklady)",AN54,"0")</f>
        <v>0</v>
      </c>
      <c r="BI54" s="534" t="str">
        <f t="shared" ref="BI54" si="835">IF($N54="Out (znižuje náklady)",AO54,"0")</f>
        <v>0</v>
      </c>
      <c r="BJ54" s="393">
        <f>IF(F54=vstupy!$B$47,0,1)</f>
        <v>1</v>
      </c>
      <c r="BK54" s="396">
        <f t="shared" ref="BK54" si="836">$BJ54*AP54</f>
        <v>0</v>
      </c>
      <c r="BL54" s="394">
        <f t="shared" ref="BL54" si="837">$BJ54*AQ54</f>
        <v>0</v>
      </c>
      <c r="BM54" s="394">
        <f t="shared" ref="BM54" si="838">$BJ54*AR54</f>
        <v>0</v>
      </c>
      <c r="BN54" s="394">
        <f t="shared" ref="BN54" si="839">$BJ54*AS54</f>
        <v>0</v>
      </c>
      <c r="BO54" s="394">
        <f t="shared" ref="BO54" si="840">$BJ54*AT54</f>
        <v>0</v>
      </c>
      <c r="BP54" s="394">
        <f t="shared" ref="BP54" si="841">$BJ54*AU54</f>
        <v>0</v>
      </c>
      <c r="BQ54" s="394">
        <f t="shared" ref="BQ54" si="842">$BJ54*AV54</f>
        <v>0</v>
      </c>
      <c r="BR54" s="394">
        <f t="shared" ref="BR54" si="843">$BJ54*AW54</f>
        <v>0</v>
      </c>
      <c r="BS54" s="394">
        <f t="shared" ref="BS54" si="844">$BJ54*AX54</f>
        <v>0</v>
      </c>
      <c r="BT54" s="395">
        <f t="shared" ref="BT54" si="845">$BJ54*AY54</f>
        <v>0</v>
      </c>
      <c r="BU54" s="396">
        <f t="shared" ref="BU54" si="846">$BJ54*AZ54</f>
        <v>0</v>
      </c>
      <c r="BV54" s="394">
        <f t="shared" ref="BV54" si="847">$BJ54*BA54</f>
        <v>0</v>
      </c>
      <c r="BW54" s="394">
        <f t="shared" ref="BW54" si="848">$BJ54*BB54</f>
        <v>0</v>
      </c>
      <c r="BX54" s="394">
        <f t="shared" ref="BX54" si="849">$BJ54*BC54</f>
        <v>0</v>
      </c>
      <c r="BY54" s="394">
        <f t="shared" ref="BY54" si="850">$BJ54*BD54</f>
        <v>0</v>
      </c>
      <c r="BZ54" s="394">
        <f t="shared" ref="BZ54" si="851">$BJ54*BE54</f>
        <v>0</v>
      </c>
      <c r="CA54" s="394">
        <f t="shared" ref="CA54" si="852">$BJ54*BF54</f>
        <v>0</v>
      </c>
      <c r="CB54" s="394">
        <f t="shared" ref="CB54" si="853">$BJ54*BG54</f>
        <v>0</v>
      </c>
      <c r="CC54" s="394">
        <f t="shared" ref="CC54" si="854">$BJ54*BH54</f>
        <v>0</v>
      </c>
      <c r="CD54" s="395">
        <f t="shared" ref="CD54" si="855">$BJ54*BI54</f>
        <v>0</v>
      </c>
      <c r="CE54" s="433">
        <f>IF(N54="Nemení sa",1,0)</f>
        <v>0</v>
      </c>
      <c r="CF54" s="396">
        <f>AG54*$CE54</f>
        <v>0</v>
      </c>
      <c r="CG54" s="394">
        <f>AI54*$CE54</f>
        <v>0</v>
      </c>
      <c r="CH54" s="394">
        <f>AK54*$CE54</f>
        <v>0</v>
      </c>
      <c r="CI54" s="394">
        <f>AM54*$CE54</f>
        <v>0</v>
      </c>
      <c r="CJ54" s="395">
        <f>AO54*$CE54</f>
        <v>0</v>
      </c>
      <c r="CK54" s="434">
        <f t="shared" ref="CK54" si="856">SUM(CF54:CJ56)</f>
        <v>0</v>
      </c>
      <c r="CL54" s="435">
        <f>IF(F54=vstupy!B$42,"1",0)</f>
        <v>0</v>
      </c>
      <c r="CM54" s="396">
        <f t="shared" ref="CM54:CV54" si="857">IF($CL54="1",AP54,0)</f>
        <v>0</v>
      </c>
      <c r="CN54" s="394">
        <f t="shared" si="857"/>
        <v>0</v>
      </c>
      <c r="CO54" s="394">
        <f t="shared" si="857"/>
        <v>0</v>
      </c>
      <c r="CP54" s="394">
        <f t="shared" si="857"/>
        <v>0</v>
      </c>
      <c r="CQ54" s="394">
        <f t="shared" si="857"/>
        <v>0</v>
      </c>
      <c r="CR54" s="394">
        <f t="shared" si="857"/>
        <v>0</v>
      </c>
      <c r="CS54" s="394">
        <f t="shared" si="857"/>
        <v>0</v>
      </c>
      <c r="CT54" s="394">
        <f t="shared" si="857"/>
        <v>0</v>
      </c>
      <c r="CU54" s="394">
        <f t="shared" si="857"/>
        <v>0</v>
      </c>
      <c r="CV54" s="395">
        <f t="shared" si="857"/>
        <v>0</v>
      </c>
      <c r="CW54" s="393">
        <f>CP54+CT54+CV54</f>
        <v>0</v>
      </c>
      <c r="CX54" s="393">
        <f t="shared" ref="CX54" si="858">CN54+CR54</f>
        <v>0</v>
      </c>
      <c r="CY54" s="396">
        <f t="shared" ref="CY54:DH54" si="859">IF($CL54="1",AZ54,0)</f>
        <v>0</v>
      </c>
      <c r="CZ54" s="394">
        <f t="shared" si="859"/>
        <v>0</v>
      </c>
      <c r="DA54" s="394">
        <f t="shared" si="859"/>
        <v>0</v>
      </c>
      <c r="DB54" s="394">
        <f t="shared" si="859"/>
        <v>0</v>
      </c>
      <c r="DC54" s="394">
        <f t="shared" si="859"/>
        <v>0</v>
      </c>
      <c r="DD54" s="394">
        <f t="shared" si="859"/>
        <v>0</v>
      </c>
      <c r="DE54" s="394">
        <f t="shared" si="859"/>
        <v>0</v>
      </c>
      <c r="DF54" s="394">
        <f t="shared" si="859"/>
        <v>0</v>
      </c>
      <c r="DG54" s="394">
        <f t="shared" si="859"/>
        <v>0</v>
      </c>
      <c r="DH54" s="395">
        <f t="shared" si="859"/>
        <v>0</v>
      </c>
      <c r="DI54" s="390">
        <f>DB54+DF54+DH54</f>
        <v>0</v>
      </c>
      <c r="DJ54" s="390">
        <f t="shared" ref="DJ54" si="860">CZ54+DD54</f>
        <v>0</v>
      </c>
      <c r="DK54" s="431">
        <f>IF(CE54=0,1,0)</f>
        <v>1</v>
      </c>
      <c r="DL54" s="431">
        <f>IFERROR(IF($AF54="N",AH54+AJ54+AL54+AN54,AF54+AH54+AJ54+AL54+AN54),0)*$DK54</f>
        <v>0</v>
      </c>
      <c r="DM54" s="431">
        <f>(AG54+AI54+AK54+AM54+AO54)*$DK54</f>
        <v>0</v>
      </c>
      <c r="DN54" s="431">
        <f>AS54+AW54+AY54-CW54</f>
        <v>0</v>
      </c>
      <c r="DO54" s="431">
        <f>BC54+BG54+BI54-DI54</f>
        <v>0</v>
      </c>
      <c r="DP54" s="431">
        <f>DN54+DO54</f>
        <v>0</v>
      </c>
      <c r="DQ54" s="430" t="str">
        <f>IF(OR(F54=vstupy!B$40,F54=vstupy!B$41,F54=vstupy!B$42,),"0","1")</f>
        <v>0</v>
      </c>
      <c r="DR54" s="396">
        <f>IF($DQ54="1",AQ54,"0")+CF54</f>
        <v>0</v>
      </c>
      <c r="DS54" s="394">
        <f>IF($DQ54="1",AS54,"0")+CG54</f>
        <v>0</v>
      </c>
      <c r="DT54" s="394">
        <f>IF($DQ54="1",AU54,"0")+CH54</f>
        <v>0</v>
      </c>
      <c r="DU54" s="394">
        <f>IF($DQ54="1",AW54,"0")+CI54</f>
        <v>0</v>
      </c>
      <c r="DV54" s="395">
        <f>IF($DQ54="1",AY54,"0")+CJ54</f>
        <v>0</v>
      </c>
      <c r="DW54" s="461">
        <f t="shared" ref="DW54" si="861">SUM(DR54:DV56)</f>
        <v>0</v>
      </c>
      <c r="DX54" s="396" t="str">
        <f t="shared" ref="DX54" si="862">IF($DQ54="1",BA54,"0")</f>
        <v>0</v>
      </c>
      <c r="DY54" s="394" t="str">
        <f t="shared" ref="DY54" si="863">IF($DQ54="1",BC54,"0")</f>
        <v>0</v>
      </c>
      <c r="DZ54" s="394" t="str">
        <f t="shared" ref="DZ54" si="864">IF($DQ54="1",BE54,"0")</f>
        <v>0</v>
      </c>
      <c r="EA54" s="394" t="str">
        <f>IF($DQ54="1",BG54,"0")</f>
        <v>0</v>
      </c>
      <c r="EB54" s="395" t="str">
        <f>IF($DQ54="1",BI54,"0")</f>
        <v>0</v>
      </c>
      <c r="EC54" s="461">
        <f t="shared" ref="EC54" si="865">SUM(DX54:EB56)</f>
        <v>0</v>
      </c>
      <c r="ED54" s="462">
        <f>EC54+DW54</f>
        <v>0</v>
      </c>
    </row>
    <row r="55" spans="1:134" ht="12.6" customHeight="1" x14ac:dyDescent="0.2">
      <c r="A55" s="19"/>
      <c r="B55" s="477"/>
      <c r="C55" s="467"/>
      <c r="D55" s="467"/>
      <c r="E55" s="467"/>
      <c r="F55" s="486"/>
      <c r="G55" s="491"/>
      <c r="H55" s="497"/>
      <c r="I55" s="497"/>
      <c r="J55" s="527"/>
      <c r="K55" s="486"/>
      <c r="L55" s="452"/>
      <c r="M55" s="492"/>
      <c r="N55" s="486"/>
      <c r="O55" s="452"/>
      <c r="P55" s="452"/>
      <c r="Q55" s="428"/>
      <c r="R55" s="423"/>
      <c r="S55" s="452"/>
      <c r="T55" s="453"/>
      <c r="U55" s="428"/>
      <c r="V55" s="423"/>
      <c r="W55" s="452"/>
      <c r="X55" s="330" t="s">
        <v>157</v>
      </c>
      <c r="Y55" s="331" t="s">
        <v>152</v>
      </c>
      <c r="Z55" s="332">
        <f>VLOOKUP($X55,vstupy!$B$18:$F$31,MATCH($Y55,vstupy!$B$17:$F$17,0),0)</f>
        <v>0</v>
      </c>
      <c r="AA55" s="333" t="s">
        <v>158</v>
      </c>
      <c r="AB55" s="332">
        <f>VLOOKUP($AA55,vstupy!$B$34:$C$36,2,FALSE)</f>
        <v>0</v>
      </c>
      <c r="AC55" s="332">
        <f t="shared" si="520"/>
        <v>0</v>
      </c>
      <c r="AD55" s="481"/>
      <c r="AE55" s="474"/>
      <c r="AF55" s="396"/>
      <c r="AG55" s="420"/>
      <c r="AH55" s="420"/>
      <c r="AI55" s="420"/>
      <c r="AJ55" s="420"/>
      <c r="AK55" s="420"/>
      <c r="AL55" s="420"/>
      <c r="AM55" s="427"/>
      <c r="AN55" s="420"/>
      <c r="AO55" s="422"/>
      <c r="AP55" s="396"/>
      <c r="AQ55" s="394"/>
      <c r="AR55" s="394"/>
      <c r="AS55" s="394"/>
      <c r="AT55" s="394"/>
      <c r="AU55" s="394"/>
      <c r="AV55" s="394"/>
      <c r="AW55" s="394"/>
      <c r="AX55" s="394"/>
      <c r="AY55" s="394"/>
      <c r="AZ55" s="394"/>
      <c r="BA55" s="394"/>
      <c r="BB55" s="394"/>
      <c r="BC55" s="394"/>
      <c r="BD55" s="394"/>
      <c r="BE55" s="394"/>
      <c r="BF55" s="394"/>
      <c r="BG55" s="394"/>
      <c r="BH55" s="394"/>
      <c r="BI55" s="534"/>
      <c r="BJ55" s="393"/>
      <c r="BK55" s="396"/>
      <c r="BL55" s="394"/>
      <c r="BM55" s="394"/>
      <c r="BN55" s="394"/>
      <c r="BO55" s="394"/>
      <c r="BP55" s="394"/>
      <c r="BQ55" s="394"/>
      <c r="BR55" s="394"/>
      <c r="BS55" s="394"/>
      <c r="BT55" s="395"/>
      <c r="BU55" s="396"/>
      <c r="BV55" s="394"/>
      <c r="BW55" s="394"/>
      <c r="BX55" s="394"/>
      <c r="BY55" s="394"/>
      <c r="BZ55" s="394"/>
      <c r="CA55" s="394"/>
      <c r="CB55" s="394"/>
      <c r="CC55" s="394"/>
      <c r="CD55" s="395"/>
      <c r="CE55" s="433"/>
      <c r="CF55" s="396"/>
      <c r="CG55" s="394"/>
      <c r="CH55" s="394"/>
      <c r="CI55" s="394"/>
      <c r="CJ55" s="395"/>
      <c r="CK55" s="434"/>
      <c r="CL55" s="436"/>
      <c r="CM55" s="396"/>
      <c r="CN55" s="394"/>
      <c r="CO55" s="394"/>
      <c r="CP55" s="394"/>
      <c r="CQ55" s="394"/>
      <c r="CR55" s="394"/>
      <c r="CS55" s="394"/>
      <c r="CT55" s="394"/>
      <c r="CU55" s="394"/>
      <c r="CV55" s="395"/>
      <c r="CW55" s="393"/>
      <c r="CX55" s="393"/>
      <c r="CY55" s="396"/>
      <c r="CZ55" s="394"/>
      <c r="DA55" s="394"/>
      <c r="DB55" s="394"/>
      <c r="DC55" s="394"/>
      <c r="DD55" s="394"/>
      <c r="DE55" s="394"/>
      <c r="DF55" s="394"/>
      <c r="DG55" s="394"/>
      <c r="DH55" s="395"/>
      <c r="DI55" s="390"/>
      <c r="DJ55" s="390"/>
      <c r="DK55" s="431"/>
      <c r="DL55" s="431"/>
      <c r="DM55" s="431"/>
      <c r="DN55" s="431"/>
      <c r="DO55" s="431"/>
      <c r="DP55" s="431"/>
      <c r="DQ55" s="430"/>
      <c r="DR55" s="396"/>
      <c r="DS55" s="394"/>
      <c r="DT55" s="394"/>
      <c r="DU55" s="394"/>
      <c r="DV55" s="395"/>
      <c r="DW55" s="461"/>
      <c r="DX55" s="396"/>
      <c r="DY55" s="394"/>
      <c r="DZ55" s="394"/>
      <c r="EA55" s="394"/>
      <c r="EB55" s="395"/>
      <c r="EC55" s="461"/>
      <c r="ED55" s="462"/>
    </row>
    <row r="56" spans="1:134" ht="12.6" customHeight="1" x14ac:dyDescent="0.2">
      <c r="A56" s="19"/>
      <c r="B56" s="477"/>
      <c r="C56" s="467"/>
      <c r="D56" s="467"/>
      <c r="E56" s="467"/>
      <c r="F56" s="487"/>
      <c r="G56" s="491"/>
      <c r="H56" s="498"/>
      <c r="I56" s="498"/>
      <c r="J56" s="528"/>
      <c r="K56" s="487"/>
      <c r="L56" s="452"/>
      <c r="M56" s="492"/>
      <c r="N56" s="487"/>
      <c r="O56" s="452"/>
      <c r="P56" s="452"/>
      <c r="Q56" s="428"/>
      <c r="R56" s="423"/>
      <c r="S56" s="452"/>
      <c r="T56" s="453"/>
      <c r="U56" s="428"/>
      <c r="V56" s="423"/>
      <c r="W56" s="452"/>
      <c r="X56" s="330" t="s">
        <v>157</v>
      </c>
      <c r="Y56" s="331" t="s">
        <v>152</v>
      </c>
      <c r="Z56" s="332">
        <f>VLOOKUP($X56,vstupy!$B$18:$F$31,MATCH($Y56,vstupy!$B$17:$F$17,0),0)</f>
        <v>0</v>
      </c>
      <c r="AA56" s="333" t="s">
        <v>158</v>
      </c>
      <c r="AB56" s="332">
        <f>VLOOKUP($AA56,vstupy!$B$34:$C$36,2,FALSE)</f>
        <v>0</v>
      </c>
      <c r="AC56" s="332">
        <f t="shared" si="520"/>
        <v>0</v>
      </c>
      <c r="AD56" s="482"/>
      <c r="AE56" s="475"/>
      <c r="AF56" s="396"/>
      <c r="AG56" s="420"/>
      <c r="AH56" s="420"/>
      <c r="AI56" s="420"/>
      <c r="AJ56" s="420"/>
      <c r="AK56" s="420"/>
      <c r="AL56" s="420"/>
      <c r="AM56" s="419"/>
      <c r="AN56" s="420"/>
      <c r="AO56" s="422"/>
      <c r="AP56" s="396"/>
      <c r="AQ56" s="394"/>
      <c r="AR56" s="394"/>
      <c r="AS56" s="394"/>
      <c r="AT56" s="394"/>
      <c r="AU56" s="394"/>
      <c r="AV56" s="394"/>
      <c r="AW56" s="394"/>
      <c r="AX56" s="394"/>
      <c r="AY56" s="394"/>
      <c r="AZ56" s="394"/>
      <c r="BA56" s="394"/>
      <c r="BB56" s="394"/>
      <c r="BC56" s="394"/>
      <c r="BD56" s="394"/>
      <c r="BE56" s="394"/>
      <c r="BF56" s="394"/>
      <c r="BG56" s="394"/>
      <c r="BH56" s="394"/>
      <c r="BI56" s="534"/>
      <c r="BJ56" s="393"/>
      <c r="BK56" s="396"/>
      <c r="BL56" s="394"/>
      <c r="BM56" s="394"/>
      <c r="BN56" s="394"/>
      <c r="BO56" s="394"/>
      <c r="BP56" s="394"/>
      <c r="BQ56" s="394"/>
      <c r="BR56" s="394"/>
      <c r="BS56" s="394"/>
      <c r="BT56" s="395"/>
      <c r="BU56" s="396"/>
      <c r="BV56" s="394"/>
      <c r="BW56" s="394"/>
      <c r="BX56" s="394"/>
      <c r="BY56" s="394"/>
      <c r="BZ56" s="394"/>
      <c r="CA56" s="394"/>
      <c r="CB56" s="394"/>
      <c r="CC56" s="394"/>
      <c r="CD56" s="395"/>
      <c r="CE56" s="433"/>
      <c r="CF56" s="396"/>
      <c r="CG56" s="394"/>
      <c r="CH56" s="394"/>
      <c r="CI56" s="394"/>
      <c r="CJ56" s="395"/>
      <c r="CK56" s="434"/>
      <c r="CL56" s="437"/>
      <c r="CM56" s="396"/>
      <c r="CN56" s="394"/>
      <c r="CO56" s="394"/>
      <c r="CP56" s="394"/>
      <c r="CQ56" s="394"/>
      <c r="CR56" s="394"/>
      <c r="CS56" s="394"/>
      <c r="CT56" s="394"/>
      <c r="CU56" s="394"/>
      <c r="CV56" s="395"/>
      <c r="CW56" s="393"/>
      <c r="CX56" s="393"/>
      <c r="CY56" s="396"/>
      <c r="CZ56" s="394"/>
      <c r="DA56" s="394"/>
      <c r="DB56" s="394"/>
      <c r="DC56" s="394"/>
      <c r="DD56" s="394"/>
      <c r="DE56" s="394"/>
      <c r="DF56" s="394"/>
      <c r="DG56" s="394"/>
      <c r="DH56" s="395"/>
      <c r="DI56" s="390"/>
      <c r="DJ56" s="390"/>
      <c r="DK56" s="431"/>
      <c r="DL56" s="431"/>
      <c r="DM56" s="431"/>
      <c r="DN56" s="431"/>
      <c r="DO56" s="431"/>
      <c r="DP56" s="431"/>
      <c r="DQ56" s="430"/>
      <c r="DR56" s="396"/>
      <c r="DS56" s="394"/>
      <c r="DT56" s="394"/>
      <c r="DU56" s="394"/>
      <c r="DV56" s="395"/>
      <c r="DW56" s="461"/>
      <c r="DX56" s="396"/>
      <c r="DY56" s="394"/>
      <c r="DZ56" s="394"/>
      <c r="EA56" s="394"/>
      <c r="EB56" s="395"/>
      <c r="EC56" s="461"/>
      <c r="ED56" s="462"/>
    </row>
    <row r="57" spans="1:134" ht="12.6" customHeight="1" x14ac:dyDescent="0.2">
      <c r="B57" s="499">
        <f t="shared" ref="B57" si="866">B54+1</f>
        <v>17</v>
      </c>
      <c r="C57" s="466"/>
      <c r="D57" s="466"/>
      <c r="E57" s="466"/>
      <c r="F57" s="470" t="s">
        <v>212</v>
      </c>
      <c r="G57" s="489"/>
      <c r="H57" s="509" t="str">
        <f t="shared" ref="H57" si="867">IF($F57="3e)  Skoršia transpozícia  - zavedenie transpozície pred termínom ktorý určuje smernica EÚ. "," ","")</f>
        <v/>
      </c>
      <c r="I57" s="509" t="str">
        <f t="shared" ref="I57" si="868">IF($F57="3e)  Skoršia transpozícia  - zavedenie transpozície pred termínom ktorý určuje smernica EÚ. ",$H57,"NA")</f>
        <v>NA</v>
      </c>
      <c r="J57" s="523">
        <f>IF(I57&gt;12,1,I57/12)</f>
        <v>1</v>
      </c>
      <c r="K57" s="470"/>
      <c r="L57" s="451"/>
      <c r="M57" s="493">
        <f>IF(L57="N",0,L57)</f>
        <v>0</v>
      </c>
      <c r="N57" s="451" t="s">
        <v>212</v>
      </c>
      <c r="O57" s="451"/>
      <c r="P57" s="451"/>
      <c r="Q57" s="429" t="s">
        <v>36</v>
      </c>
      <c r="R57" s="424">
        <f>VLOOKUP(Q57,vstupy!$B$3:$C$15,2,FALSE)</f>
        <v>0</v>
      </c>
      <c r="S57" s="451"/>
      <c r="T57" s="454"/>
      <c r="U57" s="429" t="s">
        <v>36</v>
      </c>
      <c r="V57" s="424">
        <f>VLOOKUP(U57,vstupy!$B$3:$C$15,2,FALSE)</f>
        <v>0</v>
      </c>
      <c r="W57" s="451"/>
      <c r="X57" s="194" t="s">
        <v>157</v>
      </c>
      <c r="Y57" s="208" t="s">
        <v>152</v>
      </c>
      <c r="Z57" s="205">
        <f>VLOOKUP($X57,vstupy!$B$18:$F$31,MATCH($Y57,vstupy!$B$17:$F$17,0),0)</f>
        <v>0</v>
      </c>
      <c r="AA57" s="133" t="s">
        <v>158</v>
      </c>
      <c r="AB57" s="205">
        <f>VLOOKUP($AA57,vstupy!$B$34:$C$36,2,FALSE)</f>
        <v>0</v>
      </c>
      <c r="AC57" s="205">
        <f t="shared" si="520"/>
        <v>0</v>
      </c>
      <c r="AD57" s="500" t="s">
        <v>36</v>
      </c>
      <c r="AE57" s="473">
        <f>VLOOKUP(AD57,vstupy!$B$3:$C$15,2,FALSE)</f>
        <v>0</v>
      </c>
      <c r="AF57" s="476" t="str">
        <f>IFERROR(IF(M57=0,"N",O57/L57*J57),0)</f>
        <v>N</v>
      </c>
      <c r="AG57" s="419">
        <f>O57*J57</f>
        <v>0</v>
      </c>
      <c r="AH57" s="426">
        <f t="shared" ref="AH57" si="869">P57*R57*J57</f>
        <v>0</v>
      </c>
      <c r="AI57" s="419">
        <f t="shared" ref="AI57" si="870">IFERROR(AH57*M57,0)</f>
        <v>0</v>
      </c>
      <c r="AJ57" s="426" t="str">
        <f t="shared" si="177"/>
        <v>N</v>
      </c>
      <c r="AK57" s="419">
        <f t="shared" ref="AK57" si="871">S57*J57</f>
        <v>0</v>
      </c>
      <c r="AL57" s="419">
        <f>T57*V57*J57</f>
        <v>0</v>
      </c>
      <c r="AM57" s="425">
        <f t="shared" ref="AM57" si="872">IFERROR(AL57*M57,0)</f>
        <v>0</v>
      </c>
      <c r="AN57" s="419">
        <f t="shared" ref="AN57" si="873">IF(W57&gt;0,IF(AE57&gt;0,($G$5/160)*(W57/60)*AE57*J57,0),IF(AE57&gt;0,($G$5/160)*((AC57+AC58+AC59)/60)*AE57*J57,0))</f>
        <v>0</v>
      </c>
      <c r="AO57" s="421">
        <f>IFERROR(AN57*M57,0)</f>
        <v>0</v>
      </c>
      <c r="AP57" s="396">
        <f t="shared" ref="AP57" si="874">IF($N57="In (zvyšuje náklady)",AF57,0)</f>
        <v>0</v>
      </c>
      <c r="AQ57" s="394">
        <f t="shared" ref="AQ57" si="875">IF($N57="In (zvyšuje náklady)",AG57,0)</f>
        <v>0</v>
      </c>
      <c r="AR57" s="394">
        <f t="shared" ref="AR57" si="876">IF($N57="In (zvyšuje náklady)",AH57,0)</f>
        <v>0</v>
      </c>
      <c r="AS57" s="394">
        <f t="shared" ref="AS57" si="877">IF($N57="In (zvyšuje náklady)",AI57,0)</f>
        <v>0</v>
      </c>
      <c r="AT57" s="394">
        <f t="shared" ref="AT57" si="878">IF($N57="In (zvyšuje náklady)",AJ57,0)</f>
        <v>0</v>
      </c>
      <c r="AU57" s="394">
        <f t="shared" ref="AU57" si="879">IF($N57="In (zvyšuje náklady)",AK57,0)</f>
        <v>0</v>
      </c>
      <c r="AV57" s="394">
        <f t="shared" ref="AV57" si="880">IF($N57="In (zvyšuje náklady)",AL57,0)</f>
        <v>0</v>
      </c>
      <c r="AW57" s="394">
        <f t="shared" ref="AW57" si="881">IF($N57="In (zvyšuje náklady)",AM57,0)</f>
        <v>0</v>
      </c>
      <c r="AX57" s="394">
        <f t="shared" ref="AX57" si="882">IF($N57="In (zvyšuje náklady)",AN57,0)</f>
        <v>0</v>
      </c>
      <c r="AY57" s="394">
        <f t="shared" ref="AY57" si="883">IF($N57="In (zvyšuje náklady)",AO57,0)</f>
        <v>0</v>
      </c>
      <c r="AZ57" s="394" t="str">
        <f t="shared" ref="AZ57" si="884">IF($N57="Out (znižuje náklady)",AF57,"0")</f>
        <v>0</v>
      </c>
      <c r="BA57" s="394" t="str">
        <f t="shared" ref="BA57" si="885">IF($N57="Out (znižuje náklady)",AG57,"0")</f>
        <v>0</v>
      </c>
      <c r="BB57" s="394" t="str">
        <f t="shared" ref="BB57" si="886">IF($N57="Out (znižuje náklady)",AH57,"0")</f>
        <v>0</v>
      </c>
      <c r="BC57" s="394" t="str">
        <f t="shared" ref="BC57" si="887">IF($N57="Out (znižuje náklady)",AI57,"0")</f>
        <v>0</v>
      </c>
      <c r="BD57" s="394" t="str">
        <f t="shared" ref="BD57" si="888">IF($N57="Out (znižuje náklady)",AJ57,"0")</f>
        <v>0</v>
      </c>
      <c r="BE57" s="394" t="str">
        <f t="shared" ref="BE57" si="889">IF($N57="Out (znižuje náklady)",AK57,"0")</f>
        <v>0</v>
      </c>
      <c r="BF57" s="394" t="str">
        <f t="shared" ref="BF57" si="890">IF($N57="Out (znižuje náklady)",AL57,"0")</f>
        <v>0</v>
      </c>
      <c r="BG57" s="394" t="str">
        <f t="shared" ref="BG57" si="891">IF($N57="Out (znižuje náklady)",AM57,"0")</f>
        <v>0</v>
      </c>
      <c r="BH57" s="394" t="str">
        <f t="shared" ref="BH57" si="892">IF($N57="Out (znižuje náklady)",AN57,"0")</f>
        <v>0</v>
      </c>
      <c r="BI57" s="534" t="str">
        <f t="shared" ref="BI57" si="893">IF($N57="Out (znižuje náklady)",AO57,"0")</f>
        <v>0</v>
      </c>
      <c r="BJ57" s="393">
        <f>IF(F57=vstupy!$B$47,0,1)</f>
        <v>1</v>
      </c>
      <c r="BK57" s="396">
        <f t="shared" ref="BK57" si="894">$BJ57*AP57</f>
        <v>0</v>
      </c>
      <c r="BL57" s="394">
        <f t="shared" ref="BL57" si="895">$BJ57*AQ57</f>
        <v>0</v>
      </c>
      <c r="BM57" s="394">
        <f t="shared" ref="BM57" si="896">$BJ57*AR57</f>
        <v>0</v>
      </c>
      <c r="BN57" s="394">
        <f t="shared" ref="BN57" si="897">$BJ57*AS57</f>
        <v>0</v>
      </c>
      <c r="BO57" s="394">
        <f t="shared" ref="BO57" si="898">$BJ57*AT57</f>
        <v>0</v>
      </c>
      <c r="BP57" s="394">
        <f t="shared" ref="BP57" si="899">$BJ57*AU57</f>
        <v>0</v>
      </c>
      <c r="BQ57" s="394">
        <f t="shared" ref="BQ57" si="900">$BJ57*AV57</f>
        <v>0</v>
      </c>
      <c r="BR57" s="394">
        <f t="shared" ref="BR57" si="901">$BJ57*AW57</f>
        <v>0</v>
      </c>
      <c r="BS57" s="394">
        <f t="shared" ref="BS57" si="902">$BJ57*AX57</f>
        <v>0</v>
      </c>
      <c r="BT57" s="395">
        <f t="shared" ref="BT57" si="903">$BJ57*AY57</f>
        <v>0</v>
      </c>
      <c r="BU57" s="396">
        <f t="shared" ref="BU57" si="904">$BJ57*AZ57</f>
        <v>0</v>
      </c>
      <c r="BV57" s="394">
        <f t="shared" ref="BV57" si="905">$BJ57*BA57</f>
        <v>0</v>
      </c>
      <c r="BW57" s="394">
        <f t="shared" ref="BW57" si="906">$BJ57*BB57</f>
        <v>0</v>
      </c>
      <c r="BX57" s="394">
        <f t="shared" ref="BX57" si="907">$BJ57*BC57</f>
        <v>0</v>
      </c>
      <c r="BY57" s="394">
        <f t="shared" ref="BY57" si="908">$BJ57*BD57</f>
        <v>0</v>
      </c>
      <c r="BZ57" s="394">
        <f t="shared" ref="BZ57" si="909">$BJ57*BE57</f>
        <v>0</v>
      </c>
      <c r="CA57" s="394">
        <f t="shared" ref="CA57" si="910">$BJ57*BF57</f>
        <v>0</v>
      </c>
      <c r="CB57" s="394">
        <f t="shared" ref="CB57" si="911">$BJ57*BG57</f>
        <v>0</v>
      </c>
      <c r="CC57" s="394">
        <f t="shared" ref="CC57" si="912">$BJ57*BH57</f>
        <v>0</v>
      </c>
      <c r="CD57" s="395">
        <f t="shared" ref="CD57" si="913">$BJ57*BI57</f>
        <v>0</v>
      </c>
      <c r="CE57" s="433">
        <f>IF(N57="Nemení sa",1,0)</f>
        <v>0</v>
      </c>
      <c r="CF57" s="396">
        <f>AG57*$CE57</f>
        <v>0</v>
      </c>
      <c r="CG57" s="394">
        <f>AI57*$CE57</f>
        <v>0</v>
      </c>
      <c r="CH57" s="394">
        <f>AK57*$CE57</f>
        <v>0</v>
      </c>
      <c r="CI57" s="394">
        <f>AM57*$CE57</f>
        <v>0</v>
      </c>
      <c r="CJ57" s="395">
        <f>AO57*$CE57</f>
        <v>0</v>
      </c>
      <c r="CK57" s="434">
        <f t="shared" ref="CK57" si="914">SUM(CF57:CJ59)</f>
        <v>0</v>
      </c>
      <c r="CL57" s="435">
        <f>IF(F57=vstupy!B$42,"1",0)</f>
        <v>0</v>
      </c>
      <c r="CM57" s="396">
        <f t="shared" ref="CM57:CV57" si="915">IF($CL57="1",AP57,0)</f>
        <v>0</v>
      </c>
      <c r="CN57" s="394">
        <f t="shared" si="915"/>
        <v>0</v>
      </c>
      <c r="CO57" s="394">
        <f t="shared" si="915"/>
        <v>0</v>
      </c>
      <c r="CP57" s="394">
        <f t="shared" si="915"/>
        <v>0</v>
      </c>
      <c r="CQ57" s="394">
        <f t="shared" si="915"/>
        <v>0</v>
      </c>
      <c r="CR57" s="394">
        <f t="shared" si="915"/>
        <v>0</v>
      </c>
      <c r="CS57" s="394">
        <f t="shared" si="915"/>
        <v>0</v>
      </c>
      <c r="CT57" s="394">
        <f t="shared" si="915"/>
        <v>0</v>
      </c>
      <c r="CU57" s="394">
        <f t="shared" si="915"/>
        <v>0</v>
      </c>
      <c r="CV57" s="395">
        <f t="shared" si="915"/>
        <v>0</v>
      </c>
      <c r="CW57" s="393">
        <f>CP57+CT57+CV57</f>
        <v>0</v>
      </c>
      <c r="CX57" s="393">
        <f t="shared" ref="CX57" si="916">CN57+CR57</f>
        <v>0</v>
      </c>
      <c r="CY57" s="396">
        <f t="shared" ref="CY57:DH57" si="917">IF($CL57="1",AZ57,0)</f>
        <v>0</v>
      </c>
      <c r="CZ57" s="394">
        <f t="shared" si="917"/>
        <v>0</v>
      </c>
      <c r="DA57" s="394">
        <f t="shared" si="917"/>
        <v>0</v>
      </c>
      <c r="DB57" s="394">
        <f t="shared" si="917"/>
        <v>0</v>
      </c>
      <c r="DC57" s="394">
        <f t="shared" si="917"/>
        <v>0</v>
      </c>
      <c r="DD57" s="394">
        <f t="shared" si="917"/>
        <v>0</v>
      </c>
      <c r="DE57" s="394">
        <f t="shared" si="917"/>
        <v>0</v>
      </c>
      <c r="DF57" s="394">
        <f t="shared" si="917"/>
        <v>0</v>
      </c>
      <c r="DG57" s="394">
        <f t="shared" si="917"/>
        <v>0</v>
      </c>
      <c r="DH57" s="395">
        <f t="shared" si="917"/>
        <v>0</v>
      </c>
      <c r="DI57" s="390">
        <f>DB57+DF57+DH57</f>
        <v>0</v>
      </c>
      <c r="DJ57" s="390">
        <f t="shared" ref="DJ57" si="918">CZ57+DD57</f>
        <v>0</v>
      </c>
      <c r="DK57" s="431">
        <f>IF(CE57=0,1,0)</f>
        <v>1</v>
      </c>
      <c r="DL57" s="431">
        <f>IFERROR(IF($AF57="N",AH57+AJ57+AL57+AN57,AF57+AH57+AJ57+AL57+AN57),0)*$DK57</f>
        <v>0</v>
      </c>
      <c r="DM57" s="431">
        <f>(AG57+AI57+AK57+AM57+AO57)*$DK57</f>
        <v>0</v>
      </c>
      <c r="DN57" s="431">
        <f>AS57+AW57+AY57-CW57</f>
        <v>0</v>
      </c>
      <c r="DO57" s="431">
        <f>BC57+BG57+BI57-DI57</f>
        <v>0</v>
      </c>
      <c r="DP57" s="431">
        <f>DN57+DO57</f>
        <v>0</v>
      </c>
      <c r="DQ57" s="430" t="str">
        <f>IF(OR(F57=vstupy!B$40,F57=vstupy!B$41,F57=vstupy!B$42,),"0","1")</f>
        <v>0</v>
      </c>
      <c r="DR57" s="396">
        <f>IF($DQ57="1",AQ57,"0")+CF57</f>
        <v>0</v>
      </c>
      <c r="DS57" s="394">
        <f>IF($DQ57="1",AS57,"0")+CG57</f>
        <v>0</v>
      </c>
      <c r="DT57" s="394">
        <f>IF($DQ57="1",AU57,"0")+CH57</f>
        <v>0</v>
      </c>
      <c r="DU57" s="394">
        <f>IF($DQ57="1",AW57,"0")+CI57</f>
        <v>0</v>
      </c>
      <c r="DV57" s="395">
        <f>IF($DQ57="1",AY57,"0")+CJ57</f>
        <v>0</v>
      </c>
      <c r="DW57" s="461">
        <f t="shared" ref="DW57" si="919">SUM(DR57:DV59)</f>
        <v>0</v>
      </c>
      <c r="DX57" s="396" t="str">
        <f t="shared" ref="DX57" si="920">IF($DQ57="1",BA57,"0")</f>
        <v>0</v>
      </c>
      <c r="DY57" s="394" t="str">
        <f t="shared" ref="DY57" si="921">IF($DQ57="1",BC57,"0")</f>
        <v>0</v>
      </c>
      <c r="DZ57" s="394" t="str">
        <f t="shared" ref="DZ57" si="922">IF($DQ57="1",BE57,"0")</f>
        <v>0</v>
      </c>
      <c r="EA57" s="394" t="str">
        <f>IF($DQ57="1",BG57,"0")</f>
        <v>0</v>
      </c>
      <c r="EB57" s="395" t="str">
        <f>IF($DQ57="1",BI57,"0")</f>
        <v>0</v>
      </c>
      <c r="EC57" s="461">
        <f t="shared" ref="EC57" si="923">SUM(DX57:EB59)</f>
        <v>0</v>
      </c>
      <c r="ED57" s="462">
        <f>EC57+DW57</f>
        <v>0</v>
      </c>
    </row>
    <row r="58" spans="1:134" ht="12.6" customHeight="1" x14ac:dyDescent="0.2">
      <c r="B58" s="499"/>
      <c r="C58" s="466"/>
      <c r="D58" s="466"/>
      <c r="E58" s="466"/>
      <c r="F58" s="471"/>
      <c r="G58" s="489"/>
      <c r="H58" s="510"/>
      <c r="I58" s="510"/>
      <c r="J58" s="524"/>
      <c r="K58" s="471"/>
      <c r="L58" s="451"/>
      <c r="M58" s="493"/>
      <c r="N58" s="451"/>
      <c r="O58" s="451"/>
      <c r="P58" s="451"/>
      <c r="Q58" s="429"/>
      <c r="R58" s="424"/>
      <c r="S58" s="451"/>
      <c r="T58" s="454"/>
      <c r="U58" s="429"/>
      <c r="V58" s="424"/>
      <c r="W58" s="451"/>
      <c r="X58" s="194" t="s">
        <v>157</v>
      </c>
      <c r="Y58" s="208" t="s">
        <v>152</v>
      </c>
      <c r="Z58" s="205">
        <f>VLOOKUP($X58,vstupy!$B$18:$F$31,MATCH($Y58,vstupy!$B$17:$F$17,0),0)</f>
        <v>0</v>
      </c>
      <c r="AA58" s="133" t="s">
        <v>158</v>
      </c>
      <c r="AB58" s="205">
        <f>VLOOKUP($AA58,vstupy!$B$34:$C$36,2,FALSE)</f>
        <v>0</v>
      </c>
      <c r="AC58" s="205">
        <f t="shared" si="520"/>
        <v>0</v>
      </c>
      <c r="AD58" s="501"/>
      <c r="AE58" s="474"/>
      <c r="AF58" s="396"/>
      <c r="AG58" s="420"/>
      <c r="AH58" s="420"/>
      <c r="AI58" s="420"/>
      <c r="AJ58" s="420"/>
      <c r="AK58" s="420"/>
      <c r="AL58" s="420"/>
      <c r="AM58" s="427"/>
      <c r="AN58" s="420"/>
      <c r="AO58" s="422"/>
      <c r="AP58" s="396"/>
      <c r="AQ58" s="394"/>
      <c r="AR58" s="394"/>
      <c r="AS58" s="394"/>
      <c r="AT58" s="394"/>
      <c r="AU58" s="394"/>
      <c r="AV58" s="394"/>
      <c r="AW58" s="394"/>
      <c r="AX58" s="394"/>
      <c r="AY58" s="394"/>
      <c r="AZ58" s="394"/>
      <c r="BA58" s="394"/>
      <c r="BB58" s="394"/>
      <c r="BC58" s="394"/>
      <c r="BD58" s="394"/>
      <c r="BE58" s="394"/>
      <c r="BF58" s="394"/>
      <c r="BG58" s="394"/>
      <c r="BH58" s="394"/>
      <c r="BI58" s="534"/>
      <c r="BJ58" s="393"/>
      <c r="BK58" s="396"/>
      <c r="BL58" s="394"/>
      <c r="BM58" s="394"/>
      <c r="BN58" s="394"/>
      <c r="BO58" s="394"/>
      <c r="BP58" s="394"/>
      <c r="BQ58" s="394"/>
      <c r="BR58" s="394"/>
      <c r="BS58" s="394"/>
      <c r="BT58" s="395"/>
      <c r="BU58" s="396"/>
      <c r="BV58" s="394"/>
      <c r="BW58" s="394"/>
      <c r="BX58" s="394"/>
      <c r="BY58" s="394"/>
      <c r="BZ58" s="394"/>
      <c r="CA58" s="394"/>
      <c r="CB58" s="394"/>
      <c r="CC58" s="394"/>
      <c r="CD58" s="395"/>
      <c r="CE58" s="433"/>
      <c r="CF58" s="396"/>
      <c r="CG58" s="394"/>
      <c r="CH58" s="394"/>
      <c r="CI58" s="394"/>
      <c r="CJ58" s="395"/>
      <c r="CK58" s="434"/>
      <c r="CL58" s="436"/>
      <c r="CM58" s="396"/>
      <c r="CN58" s="394"/>
      <c r="CO58" s="394"/>
      <c r="CP58" s="394"/>
      <c r="CQ58" s="394"/>
      <c r="CR58" s="394"/>
      <c r="CS58" s="394"/>
      <c r="CT58" s="394"/>
      <c r="CU58" s="394"/>
      <c r="CV58" s="395"/>
      <c r="CW58" s="393"/>
      <c r="CX58" s="393"/>
      <c r="CY58" s="396"/>
      <c r="CZ58" s="394"/>
      <c r="DA58" s="394"/>
      <c r="DB58" s="394"/>
      <c r="DC58" s="394"/>
      <c r="DD58" s="394"/>
      <c r="DE58" s="394"/>
      <c r="DF58" s="394"/>
      <c r="DG58" s="394"/>
      <c r="DH58" s="395"/>
      <c r="DI58" s="390"/>
      <c r="DJ58" s="390"/>
      <c r="DK58" s="431"/>
      <c r="DL58" s="431"/>
      <c r="DM58" s="431"/>
      <c r="DN58" s="431"/>
      <c r="DO58" s="431"/>
      <c r="DP58" s="431"/>
      <c r="DQ58" s="430"/>
      <c r="DR58" s="396"/>
      <c r="DS58" s="394"/>
      <c r="DT58" s="394"/>
      <c r="DU58" s="394"/>
      <c r="DV58" s="395"/>
      <c r="DW58" s="461"/>
      <c r="DX58" s="396"/>
      <c r="DY58" s="394"/>
      <c r="DZ58" s="394"/>
      <c r="EA58" s="394"/>
      <c r="EB58" s="395"/>
      <c r="EC58" s="461"/>
      <c r="ED58" s="462"/>
    </row>
    <row r="59" spans="1:134" ht="12.6" customHeight="1" x14ac:dyDescent="0.2">
      <c r="B59" s="499"/>
      <c r="C59" s="466"/>
      <c r="D59" s="466"/>
      <c r="E59" s="466"/>
      <c r="F59" s="472"/>
      <c r="G59" s="489"/>
      <c r="H59" s="511"/>
      <c r="I59" s="511"/>
      <c r="J59" s="525"/>
      <c r="K59" s="472"/>
      <c r="L59" s="451"/>
      <c r="M59" s="493"/>
      <c r="N59" s="451"/>
      <c r="O59" s="451"/>
      <c r="P59" s="451"/>
      <c r="Q59" s="429"/>
      <c r="R59" s="424"/>
      <c r="S59" s="451"/>
      <c r="T59" s="454"/>
      <c r="U59" s="429"/>
      <c r="V59" s="424"/>
      <c r="W59" s="451"/>
      <c r="X59" s="194" t="s">
        <v>157</v>
      </c>
      <c r="Y59" s="208" t="s">
        <v>152</v>
      </c>
      <c r="Z59" s="205">
        <f>VLOOKUP($X59,vstupy!$B$18:$F$31,MATCH($Y59,vstupy!$B$17:$F$17,0),0)</f>
        <v>0</v>
      </c>
      <c r="AA59" s="133" t="s">
        <v>158</v>
      </c>
      <c r="AB59" s="205">
        <f>VLOOKUP($AA59,vstupy!$B$34:$C$36,2,FALSE)</f>
        <v>0</v>
      </c>
      <c r="AC59" s="205">
        <f t="shared" si="520"/>
        <v>0</v>
      </c>
      <c r="AD59" s="502"/>
      <c r="AE59" s="475"/>
      <c r="AF59" s="396"/>
      <c r="AG59" s="420"/>
      <c r="AH59" s="420"/>
      <c r="AI59" s="420"/>
      <c r="AJ59" s="420"/>
      <c r="AK59" s="420"/>
      <c r="AL59" s="420"/>
      <c r="AM59" s="419"/>
      <c r="AN59" s="420"/>
      <c r="AO59" s="422"/>
      <c r="AP59" s="396"/>
      <c r="AQ59" s="394"/>
      <c r="AR59" s="394"/>
      <c r="AS59" s="394"/>
      <c r="AT59" s="394"/>
      <c r="AU59" s="394"/>
      <c r="AV59" s="394"/>
      <c r="AW59" s="394"/>
      <c r="AX59" s="394"/>
      <c r="AY59" s="394"/>
      <c r="AZ59" s="394"/>
      <c r="BA59" s="394"/>
      <c r="BB59" s="394"/>
      <c r="BC59" s="394"/>
      <c r="BD59" s="394"/>
      <c r="BE59" s="394"/>
      <c r="BF59" s="394"/>
      <c r="BG59" s="394"/>
      <c r="BH59" s="394"/>
      <c r="BI59" s="534"/>
      <c r="BJ59" s="393"/>
      <c r="BK59" s="396"/>
      <c r="BL59" s="394"/>
      <c r="BM59" s="394"/>
      <c r="BN59" s="394"/>
      <c r="BO59" s="394"/>
      <c r="BP59" s="394"/>
      <c r="BQ59" s="394"/>
      <c r="BR59" s="394"/>
      <c r="BS59" s="394"/>
      <c r="BT59" s="395"/>
      <c r="BU59" s="396"/>
      <c r="BV59" s="394"/>
      <c r="BW59" s="394"/>
      <c r="BX59" s="394"/>
      <c r="BY59" s="394"/>
      <c r="BZ59" s="394"/>
      <c r="CA59" s="394"/>
      <c r="CB59" s="394"/>
      <c r="CC59" s="394"/>
      <c r="CD59" s="395"/>
      <c r="CE59" s="433"/>
      <c r="CF59" s="396"/>
      <c r="CG59" s="394"/>
      <c r="CH59" s="394"/>
      <c r="CI59" s="394"/>
      <c r="CJ59" s="395"/>
      <c r="CK59" s="434"/>
      <c r="CL59" s="437"/>
      <c r="CM59" s="396"/>
      <c r="CN59" s="394"/>
      <c r="CO59" s="394"/>
      <c r="CP59" s="394"/>
      <c r="CQ59" s="394"/>
      <c r="CR59" s="394"/>
      <c r="CS59" s="394"/>
      <c r="CT59" s="394"/>
      <c r="CU59" s="394"/>
      <c r="CV59" s="395"/>
      <c r="CW59" s="393"/>
      <c r="CX59" s="393"/>
      <c r="CY59" s="396"/>
      <c r="CZ59" s="394"/>
      <c r="DA59" s="394"/>
      <c r="DB59" s="394"/>
      <c r="DC59" s="394"/>
      <c r="DD59" s="394"/>
      <c r="DE59" s="394"/>
      <c r="DF59" s="394"/>
      <c r="DG59" s="394"/>
      <c r="DH59" s="395"/>
      <c r="DI59" s="390"/>
      <c r="DJ59" s="390"/>
      <c r="DK59" s="431"/>
      <c r="DL59" s="431"/>
      <c r="DM59" s="431"/>
      <c r="DN59" s="431"/>
      <c r="DO59" s="431"/>
      <c r="DP59" s="431"/>
      <c r="DQ59" s="430"/>
      <c r="DR59" s="396"/>
      <c r="DS59" s="394"/>
      <c r="DT59" s="394"/>
      <c r="DU59" s="394"/>
      <c r="DV59" s="395"/>
      <c r="DW59" s="461"/>
      <c r="DX59" s="396"/>
      <c r="DY59" s="394"/>
      <c r="DZ59" s="394"/>
      <c r="EA59" s="394"/>
      <c r="EB59" s="395"/>
      <c r="EC59" s="461"/>
      <c r="ED59" s="462"/>
    </row>
    <row r="60" spans="1:134" ht="12.6" customHeight="1" x14ac:dyDescent="0.2">
      <c r="B60" s="477">
        <f t="shared" ref="B60" si="924">B57+1</f>
        <v>18</v>
      </c>
      <c r="C60" s="467"/>
      <c r="D60" s="467"/>
      <c r="E60" s="467"/>
      <c r="F60" s="485" t="s">
        <v>212</v>
      </c>
      <c r="G60" s="491"/>
      <c r="H60" s="496" t="str">
        <f t="shared" ref="H60" si="925">IF($F60="3e)  Skoršia transpozícia  - zavedenie transpozície pred termínom ktorý určuje smernica EÚ. "," ","")</f>
        <v/>
      </c>
      <c r="I60" s="496" t="str">
        <f t="shared" ref="I60" si="926">IF($F60="3e)  Skoršia transpozícia  - zavedenie transpozície pred termínom ktorý určuje smernica EÚ. ",$H60,"NA")</f>
        <v>NA</v>
      </c>
      <c r="J60" s="526">
        <f>IF(I60&gt;12,1,I60/12)</f>
        <v>1</v>
      </c>
      <c r="K60" s="485"/>
      <c r="L60" s="452"/>
      <c r="M60" s="492">
        <f>IF(L60="N",0,L60)</f>
        <v>0</v>
      </c>
      <c r="N60" s="452" t="s">
        <v>212</v>
      </c>
      <c r="O60" s="452"/>
      <c r="P60" s="452"/>
      <c r="Q60" s="428" t="s">
        <v>36</v>
      </c>
      <c r="R60" s="423">
        <f>VLOOKUP(Q60,vstupy!$B$3:$C$15,2,FALSE)</f>
        <v>0</v>
      </c>
      <c r="S60" s="452"/>
      <c r="T60" s="453"/>
      <c r="U60" s="428" t="s">
        <v>36</v>
      </c>
      <c r="V60" s="423">
        <f>VLOOKUP(U60,vstupy!$B$3:$C$15,2,FALSE)</f>
        <v>0</v>
      </c>
      <c r="W60" s="452"/>
      <c r="X60" s="330" t="s">
        <v>157</v>
      </c>
      <c r="Y60" s="331" t="s">
        <v>152</v>
      </c>
      <c r="Z60" s="332">
        <f>VLOOKUP($X60,vstupy!$B$18:$F$31,MATCH($Y60,vstupy!$B$17:$F$17,0),0)</f>
        <v>0</v>
      </c>
      <c r="AA60" s="333" t="s">
        <v>158</v>
      </c>
      <c r="AB60" s="332">
        <f>VLOOKUP($AA60,vstupy!$B$34:$C$36,2,FALSE)</f>
        <v>0</v>
      </c>
      <c r="AC60" s="332">
        <f t="shared" si="520"/>
        <v>0</v>
      </c>
      <c r="AD60" s="480" t="s">
        <v>36</v>
      </c>
      <c r="AE60" s="473">
        <f>VLOOKUP(AD60,vstupy!$B$3:$C$15,2,FALSE)</f>
        <v>0</v>
      </c>
      <c r="AF60" s="476" t="str">
        <f>IFERROR(IF(M60=0,"N",O60/L60*J60),0)</f>
        <v>N</v>
      </c>
      <c r="AG60" s="419">
        <f>O60*J60</f>
        <v>0</v>
      </c>
      <c r="AH60" s="426">
        <f t="shared" ref="AH60" si="927">P60*R60*J60</f>
        <v>0</v>
      </c>
      <c r="AI60" s="419">
        <f t="shared" ref="AI60" si="928">IFERROR(AH60*M60,0)</f>
        <v>0</v>
      </c>
      <c r="AJ60" s="426" t="str">
        <f t="shared" si="177"/>
        <v>N</v>
      </c>
      <c r="AK60" s="419">
        <f t="shared" ref="AK60" si="929">S60*J60</f>
        <v>0</v>
      </c>
      <c r="AL60" s="419">
        <f>T60*V60*J60</f>
        <v>0</v>
      </c>
      <c r="AM60" s="425">
        <f t="shared" ref="AM60" si="930">IFERROR(AL60*M60,0)</f>
        <v>0</v>
      </c>
      <c r="AN60" s="419">
        <f t="shared" ref="AN60" si="931">IF(W60&gt;0,IF(AE60&gt;0,($G$5/160)*(W60/60)*AE60*J60,0),IF(AE60&gt;0,($G$5/160)*((AC60+AC61+AC62)/60)*AE60*J60,0))</f>
        <v>0</v>
      </c>
      <c r="AO60" s="421">
        <f>IFERROR(AN60*M60,0)</f>
        <v>0</v>
      </c>
      <c r="AP60" s="396">
        <f t="shared" ref="AP60" si="932">IF($N60="In (zvyšuje náklady)",AF60,0)</f>
        <v>0</v>
      </c>
      <c r="AQ60" s="394">
        <f t="shared" ref="AQ60" si="933">IF($N60="In (zvyšuje náklady)",AG60,0)</f>
        <v>0</v>
      </c>
      <c r="AR60" s="394">
        <f t="shared" ref="AR60" si="934">IF($N60="In (zvyšuje náklady)",AH60,0)</f>
        <v>0</v>
      </c>
      <c r="AS60" s="394">
        <f t="shared" ref="AS60" si="935">IF($N60="In (zvyšuje náklady)",AI60,0)</f>
        <v>0</v>
      </c>
      <c r="AT60" s="394">
        <f t="shared" ref="AT60" si="936">IF($N60="In (zvyšuje náklady)",AJ60,0)</f>
        <v>0</v>
      </c>
      <c r="AU60" s="394">
        <f t="shared" ref="AU60" si="937">IF($N60="In (zvyšuje náklady)",AK60,0)</f>
        <v>0</v>
      </c>
      <c r="AV60" s="394">
        <f t="shared" ref="AV60" si="938">IF($N60="In (zvyšuje náklady)",AL60,0)</f>
        <v>0</v>
      </c>
      <c r="AW60" s="394">
        <f t="shared" ref="AW60" si="939">IF($N60="In (zvyšuje náklady)",AM60,0)</f>
        <v>0</v>
      </c>
      <c r="AX60" s="394">
        <f t="shared" ref="AX60" si="940">IF($N60="In (zvyšuje náklady)",AN60,0)</f>
        <v>0</v>
      </c>
      <c r="AY60" s="394">
        <f t="shared" ref="AY60" si="941">IF($N60="In (zvyšuje náklady)",AO60,0)</f>
        <v>0</v>
      </c>
      <c r="AZ60" s="394" t="str">
        <f t="shared" ref="AZ60" si="942">IF($N60="Out (znižuje náklady)",AF60,"0")</f>
        <v>0</v>
      </c>
      <c r="BA60" s="394" t="str">
        <f t="shared" ref="BA60" si="943">IF($N60="Out (znižuje náklady)",AG60,"0")</f>
        <v>0</v>
      </c>
      <c r="BB60" s="394" t="str">
        <f t="shared" ref="BB60" si="944">IF($N60="Out (znižuje náklady)",AH60,"0")</f>
        <v>0</v>
      </c>
      <c r="BC60" s="394" t="str">
        <f t="shared" ref="BC60" si="945">IF($N60="Out (znižuje náklady)",AI60,"0")</f>
        <v>0</v>
      </c>
      <c r="BD60" s="394" t="str">
        <f t="shared" ref="BD60" si="946">IF($N60="Out (znižuje náklady)",AJ60,"0")</f>
        <v>0</v>
      </c>
      <c r="BE60" s="394" t="str">
        <f t="shared" ref="BE60" si="947">IF($N60="Out (znižuje náklady)",AK60,"0")</f>
        <v>0</v>
      </c>
      <c r="BF60" s="394" t="str">
        <f t="shared" ref="BF60" si="948">IF($N60="Out (znižuje náklady)",AL60,"0")</f>
        <v>0</v>
      </c>
      <c r="BG60" s="394" t="str">
        <f t="shared" ref="BG60" si="949">IF($N60="Out (znižuje náklady)",AM60,"0")</f>
        <v>0</v>
      </c>
      <c r="BH60" s="394" t="str">
        <f t="shared" ref="BH60" si="950">IF($N60="Out (znižuje náklady)",AN60,"0")</f>
        <v>0</v>
      </c>
      <c r="BI60" s="534" t="str">
        <f t="shared" ref="BI60" si="951">IF($N60="Out (znižuje náklady)",AO60,"0")</f>
        <v>0</v>
      </c>
      <c r="BJ60" s="393">
        <f>IF(F60=vstupy!$B$47,0,1)</f>
        <v>1</v>
      </c>
      <c r="BK60" s="396">
        <f t="shared" ref="BK60" si="952">$BJ60*AP60</f>
        <v>0</v>
      </c>
      <c r="BL60" s="394">
        <f t="shared" ref="BL60" si="953">$BJ60*AQ60</f>
        <v>0</v>
      </c>
      <c r="BM60" s="394">
        <f t="shared" ref="BM60" si="954">$BJ60*AR60</f>
        <v>0</v>
      </c>
      <c r="BN60" s="394">
        <f t="shared" ref="BN60" si="955">$BJ60*AS60</f>
        <v>0</v>
      </c>
      <c r="BO60" s="394">
        <f t="shared" ref="BO60" si="956">$BJ60*AT60</f>
        <v>0</v>
      </c>
      <c r="BP60" s="394">
        <f t="shared" ref="BP60" si="957">$BJ60*AU60</f>
        <v>0</v>
      </c>
      <c r="BQ60" s="394">
        <f t="shared" ref="BQ60" si="958">$BJ60*AV60</f>
        <v>0</v>
      </c>
      <c r="BR60" s="394">
        <f t="shared" ref="BR60" si="959">$BJ60*AW60</f>
        <v>0</v>
      </c>
      <c r="BS60" s="394">
        <f t="shared" ref="BS60" si="960">$BJ60*AX60</f>
        <v>0</v>
      </c>
      <c r="BT60" s="395">
        <f t="shared" ref="BT60" si="961">$BJ60*AY60</f>
        <v>0</v>
      </c>
      <c r="BU60" s="396">
        <f t="shared" ref="BU60" si="962">$BJ60*AZ60</f>
        <v>0</v>
      </c>
      <c r="BV60" s="394">
        <f t="shared" ref="BV60" si="963">$BJ60*BA60</f>
        <v>0</v>
      </c>
      <c r="BW60" s="394">
        <f t="shared" ref="BW60" si="964">$BJ60*BB60</f>
        <v>0</v>
      </c>
      <c r="BX60" s="394">
        <f t="shared" ref="BX60" si="965">$BJ60*BC60</f>
        <v>0</v>
      </c>
      <c r="BY60" s="394">
        <f t="shared" ref="BY60" si="966">$BJ60*BD60</f>
        <v>0</v>
      </c>
      <c r="BZ60" s="394">
        <f t="shared" ref="BZ60" si="967">$BJ60*BE60</f>
        <v>0</v>
      </c>
      <c r="CA60" s="394">
        <f t="shared" ref="CA60" si="968">$BJ60*BF60</f>
        <v>0</v>
      </c>
      <c r="CB60" s="394">
        <f t="shared" ref="CB60" si="969">$BJ60*BG60</f>
        <v>0</v>
      </c>
      <c r="CC60" s="394">
        <f t="shared" ref="CC60" si="970">$BJ60*BH60</f>
        <v>0</v>
      </c>
      <c r="CD60" s="395">
        <f t="shared" ref="CD60" si="971">$BJ60*BI60</f>
        <v>0</v>
      </c>
      <c r="CE60" s="433">
        <f>IF(N60="Nemení sa",1,0)</f>
        <v>0</v>
      </c>
      <c r="CF60" s="396">
        <f>AG60*$CE60</f>
        <v>0</v>
      </c>
      <c r="CG60" s="394">
        <f>AI60*$CE60</f>
        <v>0</v>
      </c>
      <c r="CH60" s="394">
        <f>AK60*$CE60</f>
        <v>0</v>
      </c>
      <c r="CI60" s="394">
        <f>AM60*$CE60</f>
        <v>0</v>
      </c>
      <c r="CJ60" s="395">
        <f>AO60*$CE60</f>
        <v>0</v>
      </c>
      <c r="CK60" s="434">
        <f t="shared" ref="CK60" si="972">SUM(CF60:CJ62)</f>
        <v>0</v>
      </c>
      <c r="CL60" s="435">
        <f>IF(F60=vstupy!B$42,"1",0)</f>
        <v>0</v>
      </c>
      <c r="CM60" s="396">
        <f t="shared" ref="CM60:CV60" si="973">IF($CL60="1",AP60,0)</f>
        <v>0</v>
      </c>
      <c r="CN60" s="394">
        <f t="shared" si="973"/>
        <v>0</v>
      </c>
      <c r="CO60" s="394">
        <f t="shared" si="973"/>
        <v>0</v>
      </c>
      <c r="CP60" s="394">
        <f t="shared" si="973"/>
        <v>0</v>
      </c>
      <c r="CQ60" s="394">
        <f t="shared" si="973"/>
        <v>0</v>
      </c>
      <c r="CR60" s="394">
        <f t="shared" si="973"/>
        <v>0</v>
      </c>
      <c r="CS60" s="394">
        <f t="shared" si="973"/>
        <v>0</v>
      </c>
      <c r="CT60" s="394">
        <f t="shared" si="973"/>
        <v>0</v>
      </c>
      <c r="CU60" s="394">
        <f t="shared" si="973"/>
        <v>0</v>
      </c>
      <c r="CV60" s="395">
        <f t="shared" si="973"/>
        <v>0</v>
      </c>
      <c r="CW60" s="393">
        <f>CP60+CT60+CV60</f>
        <v>0</v>
      </c>
      <c r="CX60" s="393">
        <f t="shared" ref="CX60" si="974">CN60+CR60</f>
        <v>0</v>
      </c>
      <c r="CY60" s="396">
        <f t="shared" ref="CY60:DH60" si="975">IF($CL60="1",AZ60,0)</f>
        <v>0</v>
      </c>
      <c r="CZ60" s="394">
        <f t="shared" si="975"/>
        <v>0</v>
      </c>
      <c r="DA60" s="394">
        <f t="shared" si="975"/>
        <v>0</v>
      </c>
      <c r="DB60" s="394">
        <f t="shared" si="975"/>
        <v>0</v>
      </c>
      <c r="DC60" s="394">
        <f t="shared" si="975"/>
        <v>0</v>
      </c>
      <c r="DD60" s="394">
        <f t="shared" si="975"/>
        <v>0</v>
      </c>
      <c r="DE60" s="394">
        <f t="shared" si="975"/>
        <v>0</v>
      </c>
      <c r="DF60" s="394">
        <f t="shared" si="975"/>
        <v>0</v>
      </c>
      <c r="DG60" s="394">
        <f t="shared" si="975"/>
        <v>0</v>
      </c>
      <c r="DH60" s="395">
        <f t="shared" si="975"/>
        <v>0</v>
      </c>
      <c r="DI60" s="390">
        <f>DB60+DF60+DH60</f>
        <v>0</v>
      </c>
      <c r="DJ60" s="390">
        <f t="shared" ref="DJ60" si="976">CZ60+DD60</f>
        <v>0</v>
      </c>
      <c r="DK60" s="431">
        <f>IF(CE60=0,1,0)</f>
        <v>1</v>
      </c>
      <c r="DL60" s="431">
        <f>IFERROR(IF($AF60="N",AH60+AJ60+AL60+AN60,AF60+AH60+AJ60+AL60+AN60),0)*$DK60</f>
        <v>0</v>
      </c>
      <c r="DM60" s="431">
        <f>(AG60+AI60+AK60+AM60+AO60)*$DK60</f>
        <v>0</v>
      </c>
      <c r="DN60" s="431">
        <f>AS60+AW60+AY60-CW60</f>
        <v>0</v>
      </c>
      <c r="DO60" s="431">
        <f>BC60+BG60+BI60-DI60</f>
        <v>0</v>
      </c>
      <c r="DP60" s="431">
        <f>DN60+DO60</f>
        <v>0</v>
      </c>
      <c r="DQ60" s="430" t="str">
        <f>IF(OR(F60=vstupy!B$40,F60=vstupy!B$41,F60=vstupy!B$42,),"0","1")</f>
        <v>0</v>
      </c>
      <c r="DR60" s="396">
        <f>IF($DQ60="1",AQ60,"0")+CF60</f>
        <v>0</v>
      </c>
      <c r="DS60" s="394">
        <f>IF($DQ60="1",AS60,"0")+CG60</f>
        <v>0</v>
      </c>
      <c r="DT60" s="394">
        <f>IF($DQ60="1",AU60,"0")+CH60</f>
        <v>0</v>
      </c>
      <c r="DU60" s="394">
        <f>IF($DQ60="1",AW60,"0")+CI60</f>
        <v>0</v>
      </c>
      <c r="DV60" s="395">
        <f>IF($DQ60="1",AY60,"0")+CJ60</f>
        <v>0</v>
      </c>
      <c r="DW60" s="461">
        <f t="shared" ref="DW60" si="977">SUM(DR60:DV62)</f>
        <v>0</v>
      </c>
      <c r="DX60" s="396" t="str">
        <f t="shared" ref="DX60" si="978">IF($DQ60="1",BA60,"0")</f>
        <v>0</v>
      </c>
      <c r="DY60" s="394" t="str">
        <f t="shared" ref="DY60" si="979">IF($DQ60="1",BC60,"0")</f>
        <v>0</v>
      </c>
      <c r="DZ60" s="394" t="str">
        <f t="shared" ref="DZ60" si="980">IF($DQ60="1",BE60,"0")</f>
        <v>0</v>
      </c>
      <c r="EA60" s="394" t="str">
        <f>IF($DQ60="1",BG60,"0")</f>
        <v>0</v>
      </c>
      <c r="EB60" s="395" t="str">
        <f>IF($DQ60="1",BI60,"0")</f>
        <v>0</v>
      </c>
      <c r="EC60" s="461">
        <f t="shared" ref="EC60" si="981">SUM(DX60:EB62)</f>
        <v>0</v>
      </c>
      <c r="ED60" s="462">
        <f>EC60+DW60</f>
        <v>0</v>
      </c>
    </row>
    <row r="61" spans="1:134" ht="12.6" customHeight="1" x14ac:dyDescent="0.2">
      <c r="B61" s="477"/>
      <c r="C61" s="467"/>
      <c r="D61" s="467"/>
      <c r="E61" s="467"/>
      <c r="F61" s="486"/>
      <c r="G61" s="491"/>
      <c r="H61" s="497"/>
      <c r="I61" s="497"/>
      <c r="J61" s="527"/>
      <c r="K61" s="486"/>
      <c r="L61" s="452"/>
      <c r="M61" s="492"/>
      <c r="N61" s="452"/>
      <c r="O61" s="452"/>
      <c r="P61" s="452"/>
      <c r="Q61" s="428"/>
      <c r="R61" s="423"/>
      <c r="S61" s="452"/>
      <c r="T61" s="453"/>
      <c r="U61" s="428"/>
      <c r="V61" s="423"/>
      <c r="W61" s="452"/>
      <c r="X61" s="330" t="s">
        <v>157</v>
      </c>
      <c r="Y61" s="331" t="s">
        <v>152</v>
      </c>
      <c r="Z61" s="332">
        <f>VLOOKUP($X61,vstupy!$B$18:$F$31,MATCH($Y61,vstupy!$B$17:$F$17,0),0)</f>
        <v>0</v>
      </c>
      <c r="AA61" s="333" t="s">
        <v>158</v>
      </c>
      <c r="AB61" s="332">
        <f>VLOOKUP($AA61,vstupy!$B$34:$C$36,2,FALSE)</f>
        <v>0</v>
      </c>
      <c r="AC61" s="332">
        <f t="shared" si="520"/>
        <v>0</v>
      </c>
      <c r="AD61" s="481"/>
      <c r="AE61" s="474"/>
      <c r="AF61" s="396"/>
      <c r="AG61" s="420"/>
      <c r="AH61" s="420"/>
      <c r="AI61" s="420"/>
      <c r="AJ61" s="420"/>
      <c r="AK61" s="420"/>
      <c r="AL61" s="420"/>
      <c r="AM61" s="427"/>
      <c r="AN61" s="420"/>
      <c r="AO61" s="422"/>
      <c r="AP61" s="396"/>
      <c r="AQ61" s="394"/>
      <c r="AR61" s="394"/>
      <c r="AS61" s="394"/>
      <c r="AT61" s="394"/>
      <c r="AU61" s="394"/>
      <c r="AV61" s="394"/>
      <c r="AW61" s="394"/>
      <c r="AX61" s="394"/>
      <c r="AY61" s="394"/>
      <c r="AZ61" s="394"/>
      <c r="BA61" s="394"/>
      <c r="BB61" s="394"/>
      <c r="BC61" s="394"/>
      <c r="BD61" s="394"/>
      <c r="BE61" s="394"/>
      <c r="BF61" s="394"/>
      <c r="BG61" s="394"/>
      <c r="BH61" s="394"/>
      <c r="BI61" s="534"/>
      <c r="BJ61" s="393"/>
      <c r="BK61" s="396"/>
      <c r="BL61" s="394"/>
      <c r="BM61" s="394"/>
      <c r="BN61" s="394"/>
      <c r="BO61" s="394"/>
      <c r="BP61" s="394"/>
      <c r="BQ61" s="394"/>
      <c r="BR61" s="394"/>
      <c r="BS61" s="394"/>
      <c r="BT61" s="395"/>
      <c r="BU61" s="396"/>
      <c r="BV61" s="394"/>
      <c r="BW61" s="394"/>
      <c r="BX61" s="394"/>
      <c r="BY61" s="394"/>
      <c r="BZ61" s="394"/>
      <c r="CA61" s="394"/>
      <c r="CB61" s="394"/>
      <c r="CC61" s="394"/>
      <c r="CD61" s="395"/>
      <c r="CE61" s="433"/>
      <c r="CF61" s="396"/>
      <c r="CG61" s="394"/>
      <c r="CH61" s="394"/>
      <c r="CI61" s="394"/>
      <c r="CJ61" s="395"/>
      <c r="CK61" s="434"/>
      <c r="CL61" s="436"/>
      <c r="CM61" s="396"/>
      <c r="CN61" s="394"/>
      <c r="CO61" s="394"/>
      <c r="CP61" s="394"/>
      <c r="CQ61" s="394"/>
      <c r="CR61" s="394"/>
      <c r="CS61" s="394"/>
      <c r="CT61" s="394"/>
      <c r="CU61" s="394"/>
      <c r="CV61" s="395"/>
      <c r="CW61" s="393"/>
      <c r="CX61" s="393"/>
      <c r="CY61" s="396"/>
      <c r="CZ61" s="394"/>
      <c r="DA61" s="394"/>
      <c r="DB61" s="394"/>
      <c r="DC61" s="394"/>
      <c r="DD61" s="394"/>
      <c r="DE61" s="394"/>
      <c r="DF61" s="394"/>
      <c r="DG61" s="394"/>
      <c r="DH61" s="395"/>
      <c r="DI61" s="390"/>
      <c r="DJ61" s="390"/>
      <c r="DK61" s="431"/>
      <c r="DL61" s="431"/>
      <c r="DM61" s="431"/>
      <c r="DN61" s="431"/>
      <c r="DO61" s="431"/>
      <c r="DP61" s="431"/>
      <c r="DQ61" s="430"/>
      <c r="DR61" s="396"/>
      <c r="DS61" s="394"/>
      <c r="DT61" s="394"/>
      <c r="DU61" s="394"/>
      <c r="DV61" s="395"/>
      <c r="DW61" s="461"/>
      <c r="DX61" s="396"/>
      <c r="DY61" s="394"/>
      <c r="DZ61" s="394"/>
      <c r="EA61" s="394"/>
      <c r="EB61" s="395"/>
      <c r="EC61" s="461"/>
      <c r="ED61" s="462"/>
    </row>
    <row r="62" spans="1:134" ht="12.6" customHeight="1" x14ac:dyDescent="0.2">
      <c r="B62" s="477"/>
      <c r="C62" s="467"/>
      <c r="D62" s="467"/>
      <c r="E62" s="467"/>
      <c r="F62" s="487"/>
      <c r="G62" s="491"/>
      <c r="H62" s="498"/>
      <c r="I62" s="498"/>
      <c r="J62" s="528"/>
      <c r="K62" s="487"/>
      <c r="L62" s="452"/>
      <c r="M62" s="492"/>
      <c r="N62" s="452"/>
      <c r="O62" s="452"/>
      <c r="P62" s="452"/>
      <c r="Q62" s="428"/>
      <c r="R62" s="423"/>
      <c r="S62" s="452"/>
      <c r="T62" s="453"/>
      <c r="U62" s="428"/>
      <c r="V62" s="423"/>
      <c r="W62" s="452"/>
      <c r="X62" s="330" t="s">
        <v>157</v>
      </c>
      <c r="Y62" s="331" t="s">
        <v>152</v>
      </c>
      <c r="Z62" s="332">
        <f>VLOOKUP($X62,vstupy!$B$18:$F$31,MATCH($Y62,vstupy!$B$17:$F$17,0),0)</f>
        <v>0</v>
      </c>
      <c r="AA62" s="333" t="s">
        <v>158</v>
      </c>
      <c r="AB62" s="332">
        <f>VLOOKUP($AA62,vstupy!$B$34:$C$36,2,FALSE)</f>
        <v>0</v>
      </c>
      <c r="AC62" s="332">
        <f t="shared" si="520"/>
        <v>0</v>
      </c>
      <c r="AD62" s="482"/>
      <c r="AE62" s="475"/>
      <c r="AF62" s="396"/>
      <c r="AG62" s="420"/>
      <c r="AH62" s="420"/>
      <c r="AI62" s="420"/>
      <c r="AJ62" s="420"/>
      <c r="AK62" s="420"/>
      <c r="AL62" s="420"/>
      <c r="AM62" s="419"/>
      <c r="AN62" s="420"/>
      <c r="AO62" s="422"/>
      <c r="AP62" s="396"/>
      <c r="AQ62" s="394"/>
      <c r="AR62" s="394"/>
      <c r="AS62" s="394"/>
      <c r="AT62" s="394"/>
      <c r="AU62" s="394"/>
      <c r="AV62" s="394"/>
      <c r="AW62" s="394"/>
      <c r="AX62" s="394"/>
      <c r="AY62" s="394"/>
      <c r="AZ62" s="394"/>
      <c r="BA62" s="394"/>
      <c r="BB62" s="394"/>
      <c r="BC62" s="394"/>
      <c r="BD62" s="394"/>
      <c r="BE62" s="394"/>
      <c r="BF62" s="394"/>
      <c r="BG62" s="394"/>
      <c r="BH62" s="394"/>
      <c r="BI62" s="534"/>
      <c r="BJ62" s="393"/>
      <c r="BK62" s="396"/>
      <c r="BL62" s="394"/>
      <c r="BM62" s="394"/>
      <c r="BN62" s="394"/>
      <c r="BO62" s="394"/>
      <c r="BP62" s="394"/>
      <c r="BQ62" s="394"/>
      <c r="BR62" s="394"/>
      <c r="BS62" s="394"/>
      <c r="BT62" s="395"/>
      <c r="BU62" s="396"/>
      <c r="BV62" s="394"/>
      <c r="BW62" s="394"/>
      <c r="BX62" s="394"/>
      <c r="BY62" s="394"/>
      <c r="BZ62" s="394"/>
      <c r="CA62" s="394"/>
      <c r="CB62" s="394"/>
      <c r="CC62" s="394"/>
      <c r="CD62" s="395"/>
      <c r="CE62" s="433"/>
      <c r="CF62" s="396"/>
      <c r="CG62" s="394"/>
      <c r="CH62" s="394"/>
      <c r="CI62" s="394"/>
      <c r="CJ62" s="395"/>
      <c r="CK62" s="434"/>
      <c r="CL62" s="437"/>
      <c r="CM62" s="396"/>
      <c r="CN62" s="394"/>
      <c r="CO62" s="394"/>
      <c r="CP62" s="394"/>
      <c r="CQ62" s="394"/>
      <c r="CR62" s="394"/>
      <c r="CS62" s="394"/>
      <c r="CT62" s="394"/>
      <c r="CU62" s="394"/>
      <c r="CV62" s="395"/>
      <c r="CW62" s="393"/>
      <c r="CX62" s="393"/>
      <c r="CY62" s="396"/>
      <c r="CZ62" s="394"/>
      <c r="DA62" s="394"/>
      <c r="DB62" s="394"/>
      <c r="DC62" s="394"/>
      <c r="DD62" s="394"/>
      <c r="DE62" s="394"/>
      <c r="DF62" s="394"/>
      <c r="DG62" s="394"/>
      <c r="DH62" s="395"/>
      <c r="DI62" s="390"/>
      <c r="DJ62" s="390"/>
      <c r="DK62" s="431"/>
      <c r="DL62" s="431"/>
      <c r="DM62" s="431"/>
      <c r="DN62" s="431"/>
      <c r="DO62" s="431"/>
      <c r="DP62" s="431"/>
      <c r="DQ62" s="430"/>
      <c r="DR62" s="396"/>
      <c r="DS62" s="394"/>
      <c r="DT62" s="394"/>
      <c r="DU62" s="394"/>
      <c r="DV62" s="395"/>
      <c r="DW62" s="461"/>
      <c r="DX62" s="396"/>
      <c r="DY62" s="394"/>
      <c r="DZ62" s="394"/>
      <c r="EA62" s="394"/>
      <c r="EB62" s="395"/>
      <c r="EC62" s="461"/>
      <c r="ED62" s="462"/>
    </row>
    <row r="63" spans="1:134" ht="12.6" customHeight="1" x14ac:dyDescent="0.2">
      <c r="A63" s="19"/>
      <c r="B63" s="499">
        <f t="shared" ref="B63" si="982">B60+1</f>
        <v>19</v>
      </c>
      <c r="C63" s="466"/>
      <c r="D63" s="466"/>
      <c r="E63" s="466"/>
      <c r="F63" s="470" t="s">
        <v>212</v>
      </c>
      <c r="G63" s="489"/>
      <c r="H63" s="509" t="str">
        <f t="shared" ref="H63" si="983">IF($F63="3e)  Skoršia transpozícia  - zavedenie transpozície pred termínom ktorý určuje smernica EÚ. "," ","")</f>
        <v/>
      </c>
      <c r="I63" s="509" t="str">
        <f t="shared" ref="I63" si="984">IF($F63="3e)  Skoršia transpozícia  - zavedenie transpozície pred termínom ktorý určuje smernica EÚ. ",$H63,"NA")</f>
        <v>NA</v>
      </c>
      <c r="J63" s="523">
        <f>IF(I63&gt;12,1,I63/12)</f>
        <v>1</v>
      </c>
      <c r="K63" s="470"/>
      <c r="L63" s="451"/>
      <c r="M63" s="493">
        <f>IF(L63="N",0,L63)</f>
        <v>0</v>
      </c>
      <c r="N63" s="451" t="s">
        <v>212</v>
      </c>
      <c r="O63" s="451"/>
      <c r="P63" s="451"/>
      <c r="Q63" s="429" t="s">
        <v>36</v>
      </c>
      <c r="R63" s="424">
        <f>VLOOKUP(Q63,vstupy!$B$3:$C$15,2,FALSE)</f>
        <v>0</v>
      </c>
      <c r="S63" s="451"/>
      <c r="T63" s="454"/>
      <c r="U63" s="429" t="s">
        <v>36</v>
      </c>
      <c r="V63" s="424">
        <f>VLOOKUP(U63,vstupy!$B$3:$C$15,2,FALSE)</f>
        <v>0</v>
      </c>
      <c r="W63" s="451"/>
      <c r="X63" s="194" t="s">
        <v>157</v>
      </c>
      <c r="Y63" s="208" t="s">
        <v>152</v>
      </c>
      <c r="Z63" s="205">
        <f>VLOOKUP($X63,vstupy!$B$18:$F$31,MATCH($Y63,vstupy!$B$17:$F$17,0),0)</f>
        <v>0</v>
      </c>
      <c r="AA63" s="133" t="s">
        <v>158</v>
      </c>
      <c r="AB63" s="205">
        <f>VLOOKUP($AA63,vstupy!$B$34:$C$36,2,FALSE)</f>
        <v>0</v>
      </c>
      <c r="AC63" s="205">
        <f t="shared" si="520"/>
        <v>0</v>
      </c>
      <c r="AD63" s="500" t="s">
        <v>36</v>
      </c>
      <c r="AE63" s="473">
        <f>VLOOKUP(AD63,vstupy!$B$3:$C$15,2,FALSE)</f>
        <v>0</v>
      </c>
      <c r="AF63" s="476" t="str">
        <f>IFERROR(IF(M63=0,"N",O63/L63*J63),0)</f>
        <v>N</v>
      </c>
      <c r="AG63" s="419">
        <f>O63*J63</f>
        <v>0</v>
      </c>
      <c r="AH63" s="426">
        <f t="shared" ref="AH63" si="985">P63*R63*J63</f>
        <v>0</v>
      </c>
      <c r="AI63" s="419">
        <f t="shared" ref="AI63" si="986">IFERROR(AH63*M63,0)</f>
        <v>0</v>
      </c>
      <c r="AJ63" s="426" t="str">
        <f t="shared" si="177"/>
        <v>N</v>
      </c>
      <c r="AK63" s="419">
        <f t="shared" ref="AK63" si="987">S63*J63</f>
        <v>0</v>
      </c>
      <c r="AL63" s="419">
        <f>T63*V63*J63</f>
        <v>0</v>
      </c>
      <c r="AM63" s="425">
        <f t="shared" ref="AM63" si="988">IFERROR(AL63*M63,0)</f>
        <v>0</v>
      </c>
      <c r="AN63" s="419">
        <f t="shared" ref="AN63" si="989">IF(W63&gt;0,IF(AE63&gt;0,($G$5/160)*(W63/60)*AE63*J63,0),IF(AE63&gt;0,($G$5/160)*((AC63+AC64+AC65)/60)*AE63*J63,0))</f>
        <v>0</v>
      </c>
      <c r="AO63" s="421">
        <f>IFERROR(AN63*M63,0)</f>
        <v>0</v>
      </c>
      <c r="AP63" s="396">
        <f t="shared" ref="AP63" si="990">IF($N63="In (zvyšuje náklady)",AF63,0)</f>
        <v>0</v>
      </c>
      <c r="AQ63" s="394">
        <f t="shared" ref="AQ63" si="991">IF($N63="In (zvyšuje náklady)",AG63,0)</f>
        <v>0</v>
      </c>
      <c r="AR63" s="394">
        <f t="shared" ref="AR63" si="992">IF($N63="In (zvyšuje náklady)",AH63,0)</f>
        <v>0</v>
      </c>
      <c r="AS63" s="394">
        <f t="shared" ref="AS63" si="993">IF($N63="In (zvyšuje náklady)",AI63,0)</f>
        <v>0</v>
      </c>
      <c r="AT63" s="394">
        <f t="shared" ref="AT63" si="994">IF($N63="In (zvyšuje náklady)",AJ63,0)</f>
        <v>0</v>
      </c>
      <c r="AU63" s="394">
        <f t="shared" ref="AU63" si="995">IF($N63="In (zvyšuje náklady)",AK63,0)</f>
        <v>0</v>
      </c>
      <c r="AV63" s="394">
        <f t="shared" ref="AV63" si="996">IF($N63="In (zvyšuje náklady)",AL63,0)</f>
        <v>0</v>
      </c>
      <c r="AW63" s="394">
        <f t="shared" ref="AW63" si="997">IF($N63="In (zvyšuje náklady)",AM63,0)</f>
        <v>0</v>
      </c>
      <c r="AX63" s="394">
        <f t="shared" ref="AX63" si="998">IF($N63="In (zvyšuje náklady)",AN63,0)</f>
        <v>0</v>
      </c>
      <c r="AY63" s="394">
        <f t="shared" ref="AY63" si="999">IF($N63="In (zvyšuje náklady)",AO63,0)</f>
        <v>0</v>
      </c>
      <c r="AZ63" s="394" t="str">
        <f t="shared" ref="AZ63" si="1000">IF($N63="Out (znižuje náklady)",AF63,"0")</f>
        <v>0</v>
      </c>
      <c r="BA63" s="394" t="str">
        <f t="shared" ref="BA63" si="1001">IF($N63="Out (znižuje náklady)",AG63,"0")</f>
        <v>0</v>
      </c>
      <c r="BB63" s="394" t="str">
        <f t="shared" ref="BB63" si="1002">IF($N63="Out (znižuje náklady)",AH63,"0")</f>
        <v>0</v>
      </c>
      <c r="BC63" s="394" t="str">
        <f t="shared" ref="BC63" si="1003">IF($N63="Out (znižuje náklady)",AI63,"0")</f>
        <v>0</v>
      </c>
      <c r="BD63" s="394" t="str">
        <f t="shared" ref="BD63" si="1004">IF($N63="Out (znižuje náklady)",AJ63,"0")</f>
        <v>0</v>
      </c>
      <c r="BE63" s="394" t="str">
        <f t="shared" ref="BE63" si="1005">IF($N63="Out (znižuje náklady)",AK63,"0")</f>
        <v>0</v>
      </c>
      <c r="BF63" s="394" t="str">
        <f t="shared" ref="BF63" si="1006">IF($N63="Out (znižuje náklady)",AL63,"0")</f>
        <v>0</v>
      </c>
      <c r="BG63" s="394" t="str">
        <f t="shared" ref="BG63" si="1007">IF($N63="Out (znižuje náklady)",AM63,"0")</f>
        <v>0</v>
      </c>
      <c r="BH63" s="394" t="str">
        <f t="shared" ref="BH63" si="1008">IF($N63="Out (znižuje náklady)",AN63,"0")</f>
        <v>0</v>
      </c>
      <c r="BI63" s="534" t="str">
        <f t="shared" ref="BI63" si="1009">IF($N63="Out (znižuje náklady)",AO63,"0")</f>
        <v>0</v>
      </c>
      <c r="BJ63" s="393">
        <f>IF(F63=vstupy!$B$47,0,1)</f>
        <v>1</v>
      </c>
      <c r="BK63" s="396">
        <f t="shared" ref="BK63" si="1010">$BJ63*AP63</f>
        <v>0</v>
      </c>
      <c r="BL63" s="394">
        <f t="shared" ref="BL63" si="1011">$BJ63*AQ63</f>
        <v>0</v>
      </c>
      <c r="BM63" s="394">
        <f t="shared" ref="BM63" si="1012">$BJ63*AR63</f>
        <v>0</v>
      </c>
      <c r="BN63" s="394">
        <f t="shared" ref="BN63" si="1013">$BJ63*AS63</f>
        <v>0</v>
      </c>
      <c r="BO63" s="394">
        <f t="shared" ref="BO63" si="1014">$BJ63*AT63</f>
        <v>0</v>
      </c>
      <c r="BP63" s="394">
        <f t="shared" ref="BP63" si="1015">$BJ63*AU63</f>
        <v>0</v>
      </c>
      <c r="BQ63" s="394">
        <f t="shared" ref="BQ63" si="1016">$BJ63*AV63</f>
        <v>0</v>
      </c>
      <c r="BR63" s="394">
        <f t="shared" ref="BR63" si="1017">$BJ63*AW63</f>
        <v>0</v>
      </c>
      <c r="BS63" s="394">
        <f t="shared" ref="BS63" si="1018">$BJ63*AX63</f>
        <v>0</v>
      </c>
      <c r="BT63" s="395">
        <f t="shared" ref="BT63" si="1019">$BJ63*AY63</f>
        <v>0</v>
      </c>
      <c r="BU63" s="396">
        <f t="shared" ref="BU63" si="1020">$BJ63*AZ63</f>
        <v>0</v>
      </c>
      <c r="BV63" s="394">
        <f t="shared" ref="BV63" si="1021">$BJ63*BA63</f>
        <v>0</v>
      </c>
      <c r="BW63" s="394">
        <f t="shared" ref="BW63" si="1022">$BJ63*BB63</f>
        <v>0</v>
      </c>
      <c r="BX63" s="394">
        <f t="shared" ref="BX63" si="1023">$BJ63*BC63</f>
        <v>0</v>
      </c>
      <c r="BY63" s="394">
        <f t="shared" ref="BY63" si="1024">$BJ63*BD63</f>
        <v>0</v>
      </c>
      <c r="BZ63" s="394">
        <f t="shared" ref="BZ63" si="1025">$BJ63*BE63</f>
        <v>0</v>
      </c>
      <c r="CA63" s="394">
        <f t="shared" ref="CA63" si="1026">$BJ63*BF63</f>
        <v>0</v>
      </c>
      <c r="CB63" s="394">
        <f t="shared" ref="CB63" si="1027">$BJ63*BG63</f>
        <v>0</v>
      </c>
      <c r="CC63" s="394">
        <f t="shared" ref="CC63" si="1028">$BJ63*BH63</f>
        <v>0</v>
      </c>
      <c r="CD63" s="395">
        <f t="shared" ref="CD63" si="1029">$BJ63*BI63</f>
        <v>0</v>
      </c>
      <c r="CE63" s="433">
        <f>IF(N63="Nemení sa",1,0)</f>
        <v>0</v>
      </c>
      <c r="CF63" s="396">
        <f>AG63*$CE63</f>
        <v>0</v>
      </c>
      <c r="CG63" s="394">
        <f>AI63*$CE63</f>
        <v>0</v>
      </c>
      <c r="CH63" s="394">
        <f>AK63*$CE63</f>
        <v>0</v>
      </c>
      <c r="CI63" s="394">
        <f>AM63*$CE63</f>
        <v>0</v>
      </c>
      <c r="CJ63" s="395">
        <f>AO63*$CE63</f>
        <v>0</v>
      </c>
      <c r="CK63" s="434">
        <f t="shared" ref="CK63" si="1030">SUM(CF63:CJ65)</f>
        <v>0</v>
      </c>
      <c r="CL63" s="435">
        <f>IF(F63=vstupy!B$42,"1",0)</f>
        <v>0</v>
      </c>
      <c r="CM63" s="396">
        <f t="shared" ref="CM63:CV63" si="1031">IF($CL63="1",AP63,0)</f>
        <v>0</v>
      </c>
      <c r="CN63" s="394">
        <f t="shared" si="1031"/>
        <v>0</v>
      </c>
      <c r="CO63" s="394">
        <f t="shared" si="1031"/>
        <v>0</v>
      </c>
      <c r="CP63" s="394">
        <f t="shared" si="1031"/>
        <v>0</v>
      </c>
      <c r="CQ63" s="394">
        <f t="shared" si="1031"/>
        <v>0</v>
      </c>
      <c r="CR63" s="394">
        <f t="shared" si="1031"/>
        <v>0</v>
      </c>
      <c r="CS63" s="394">
        <f t="shared" si="1031"/>
        <v>0</v>
      </c>
      <c r="CT63" s="394">
        <f t="shared" si="1031"/>
        <v>0</v>
      </c>
      <c r="CU63" s="394">
        <f t="shared" si="1031"/>
        <v>0</v>
      </c>
      <c r="CV63" s="395">
        <f t="shared" si="1031"/>
        <v>0</v>
      </c>
      <c r="CW63" s="393">
        <f>CP63+CT63+CV63</f>
        <v>0</v>
      </c>
      <c r="CX63" s="393">
        <f t="shared" ref="CX63" si="1032">CN63+CR63</f>
        <v>0</v>
      </c>
      <c r="CY63" s="396">
        <f t="shared" ref="CY63:DH63" si="1033">IF($CL63="1",AZ63,0)</f>
        <v>0</v>
      </c>
      <c r="CZ63" s="394">
        <f t="shared" si="1033"/>
        <v>0</v>
      </c>
      <c r="DA63" s="394">
        <f t="shared" si="1033"/>
        <v>0</v>
      </c>
      <c r="DB63" s="394">
        <f t="shared" si="1033"/>
        <v>0</v>
      </c>
      <c r="DC63" s="394">
        <f t="shared" si="1033"/>
        <v>0</v>
      </c>
      <c r="DD63" s="394">
        <f t="shared" si="1033"/>
        <v>0</v>
      </c>
      <c r="DE63" s="394">
        <f t="shared" si="1033"/>
        <v>0</v>
      </c>
      <c r="DF63" s="394">
        <f t="shared" si="1033"/>
        <v>0</v>
      </c>
      <c r="DG63" s="394">
        <f t="shared" si="1033"/>
        <v>0</v>
      </c>
      <c r="DH63" s="395">
        <f t="shared" si="1033"/>
        <v>0</v>
      </c>
      <c r="DI63" s="390">
        <f>DB63+DF63+DH63</f>
        <v>0</v>
      </c>
      <c r="DJ63" s="390">
        <f t="shared" ref="DJ63" si="1034">CZ63+DD63</f>
        <v>0</v>
      </c>
      <c r="DK63" s="431">
        <f>IF(CE63=0,1,0)</f>
        <v>1</v>
      </c>
      <c r="DL63" s="431">
        <f>IFERROR(IF($AF63="N",AH63+AJ63+AL63+AN63,AF63+AH63+AJ63+AL63+AN63),0)*$DK63</f>
        <v>0</v>
      </c>
      <c r="DM63" s="431">
        <f>(AG63+AI63+AK63+AM63+AO63)*$DK63</f>
        <v>0</v>
      </c>
      <c r="DN63" s="431">
        <f>AS63+AW63+AY63-CW63</f>
        <v>0</v>
      </c>
      <c r="DO63" s="431">
        <f>BC63+BG63+BI63-DI63</f>
        <v>0</v>
      </c>
      <c r="DP63" s="431">
        <f>DN63+DO63</f>
        <v>0</v>
      </c>
      <c r="DQ63" s="430" t="str">
        <f>IF(OR(F63=vstupy!B$40,F63=vstupy!B$41,F63=vstupy!B$42,),"0","1")</f>
        <v>0</v>
      </c>
      <c r="DR63" s="396">
        <f>IF($DQ63="1",AQ63,"0")+CF63</f>
        <v>0</v>
      </c>
      <c r="DS63" s="394">
        <f>IF($DQ63="1",AS63,"0")+CG63</f>
        <v>0</v>
      </c>
      <c r="DT63" s="394">
        <f>IF($DQ63="1",AU63,"0")+CH63</f>
        <v>0</v>
      </c>
      <c r="DU63" s="394">
        <f>IF($DQ63="1",AW63,"0")+CI63</f>
        <v>0</v>
      </c>
      <c r="DV63" s="395">
        <f>IF($DQ63="1",AY63,"0")+CJ63</f>
        <v>0</v>
      </c>
      <c r="DW63" s="461">
        <f t="shared" ref="DW63" si="1035">SUM(DR63:DV65)</f>
        <v>0</v>
      </c>
      <c r="DX63" s="396" t="str">
        <f t="shared" ref="DX63" si="1036">IF($DQ63="1",BA63,"0")</f>
        <v>0</v>
      </c>
      <c r="DY63" s="394" t="str">
        <f t="shared" ref="DY63" si="1037">IF($DQ63="1",BC63,"0")</f>
        <v>0</v>
      </c>
      <c r="DZ63" s="394" t="str">
        <f t="shared" ref="DZ63" si="1038">IF($DQ63="1",BE63,"0")</f>
        <v>0</v>
      </c>
      <c r="EA63" s="394" t="str">
        <f>IF($DQ63="1",BG63,"0")</f>
        <v>0</v>
      </c>
      <c r="EB63" s="395" t="str">
        <f>IF($DQ63="1",BI63,"0")</f>
        <v>0</v>
      </c>
      <c r="EC63" s="461">
        <f t="shared" ref="EC63" si="1039">SUM(DX63:EB65)</f>
        <v>0</v>
      </c>
      <c r="ED63" s="462">
        <f>EC63+DW63</f>
        <v>0</v>
      </c>
    </row>
    <row r="64" spans="1:134" ht="12.6" customHeight="1" x14ac:dyDescent="0.2">
      <c r="A64" s="19"/>
      <c r="B64" s="499"/>
      <c r="C64" s="466"/>
      <c r="D64" s="466"/>
      <c r="E64" s="466"/>
      <c r="F64" s="471"/>
      <c r="G64" s="489"/>
      <c r="H64" s="510"/>
      <c r="I64" s="510"/>
      <c r="J64" s="524"/>
      <c r="K64" s="471"/>
      <c r="L64" s="451"/>
      <c r="M64" s="493"/>
      <c r="N64" s="451"/>
      <c r="O64" s="451"/>
      <c r="P64" s="451"/>
      <c r="Q64" s="429"/>
      <c r="R64" s="424"/>
      <c r="S64" s="451"/>
      <c r="T64" s="454"/>
      <c r="U64" s="429"/>
      <c r="V64" s="424"/>
      <c r="W64" s="451"/>
      <c r="X64" s="194" t="s">
        <v>157</v>
      </c>
      <c r="Y64" s="208" t="s">
        <v>152</v>
      </c>
      <c r="Z64" s="205">
        <f>VLOOKUP($X64,vstupy!$B$18:$F$31,MATCH($Y64,vstupy!$B$17:$F$17,0),0)</f>
        <v>0</v>
      </c>
      <c r="AA64" s="133" t="s">
        <v>158</v>
      </c>
      <c r="AB64" s="205">
        <f>VLOOKUP($AA64,vstupy!$B$34:$C$36,2,FALSE)</f>
        <v>0</v>
      </c>
      <c r="AC64" s="205">
        <f t="shared" si="520"/>
        <v>0</v>
      </c>
      <c r="AD64" s="501"/>
      <c r="AE64" s="474"/>
      <c r="AF64" s="396"/>
      <c r="AG64" s="420"/>
      <c r="AH64" s="420"/>
      <c r="AI64" s="420"/>
      <c r="AJ64" s="420"/>
      <c r="AK64" s="420"/>
      <c r="AL64" s="420"/>
      <c r="AM64" s="427"/>
      <c r="AN64" s="420"/>
      <c r="AO64" s="422"/>
      <c r="AP64" s="396"/>
      <c r="AQ64" s="394"/>
      <c r="AR64" s="394"/>
      <c r="AS64" s="394"/>
      <c r="AT64" s="394"/>
      <c r="AU64" s="394"/>
      <c r="AV64" s="394"/>
      <c r="AW64" s="394"/>
      <c r="AX64" s="394"/>
      <c r="AY64" s="394"/>
      <c r="AZ64" s="394"/>
      <c r="BA64" s="394"/>
      <c r="BB64" s="394"/>
      <c r="BC64" s="394"/>
      <c r="BD64" s="394"/>
      <c r="BE64" s="394"/>
      <c r="BF64" s="394"/>
      <c r="BG64" s="394"/>
      <c r="BH64" s="394"/>
      <c r="BI64" s="534"/>
      <c r="BJ64" s="393"/>
      <c r="BK64" s="396"/>
      <c r="BL64" s="394"/>
      <c r="BM64" s="394"/>
      <c r="BN64" s="394"/>
      <c r="BO64" s="394"/>
      <c r="BP64" s="394"/>
      <c r="BQ64" s="394"/>
      <c r="BR64" s="394"/>
      <c r="BS64" s="394"/>
      <c r="BT64" s="395"/>
      <c r="BU64" s="396"/>
      <c r="BV64" s="394"/>
      <c r="BW64" s="394"/>
      <c r="BX64" s="394"/>
      <c r="BY64" s="394"/>
      <c r="BZ64" s="394"/>
      <c r="CA64" s="394"/>
      <c r="CB64" s="394"/>
      <c r="CC64" s="394"/>
      <c r="CD64" s="395"/>
      <c r="CE64" s="433"/>
      <c r="CF64" s="396"/>
      <c r="CG64" s="394"/>
      <c r="CH64" s="394"/>
      <c r="CI64" s="394"/>
      <c r="CJ64" s="395"/>
      <c r="CK64" s="434"/>
      <c r="CL64" s="436"/>
      <c r="CM64" s="396"/>
      <c r="CN64" s="394"/>
      <c r="CO64" s="394"/>
      <c r="CP64" s="394"/>
      <c r="CQ64" s="394"/>
      <c r="CR64" s="394"/>
      <c r="CS64" s="394"/>
      <c r="CT64" s="394"/>
      <c r="CU64" s="394"/>
      <c r="CV64" s="395"/>
      <c r="CW64" s="393"/>
      <c r="CX64" s="393"/>
      <c r="CY64" s="396"/>
      <c r="CZ64" s="394"/>
      <c r="DA64" s="394"/>
      <c r="DB64" s="394"/>
      <c r="DC64" s="394"/>
      <c r="DD64" s="394"/>
      <c r="DE64" s="394"/>
      <c r="DF64" s="394"/>
      <c r="DG64" s="394"/>
      <c r="DH64" s="395"/>
      <c r="DI64" s="390"/>
      <c r="DJ64" s="390"/>
      <c r="DK64" s="431"/>
      <c r="DL64" s="431"/>
      <c r="DM64" s="431"/>
      <c r="DN64" s="431"/>
      <c r="DO64" s="431"/>
      <c r="DP64" s="431"/>
      <c r="DQ64" s="430"/>
      <c r="DR64" s="396"/>
      <c r="DS64" s="394"/>
      <c r="DT64" s="394"/>
      <c r="DU64" s="394"/>
      <c r="DV64" s="395"/>
      <c r="DW64" s="461"/>
      <c r="DX64" s="396"/>
      <c r="DY64" s="394"/>
      <c r="DZ64" s="394"/>
      <c r="EA64" s="394"/>
      <c r="EB64" s="395"/>
      <c r="EC64" s="461"/>
      <c r="ED64" s="462"/>
    </row>
    <row r="65" spans="1:134" ht="12.6" customHeight="1" x14ac:dyDescent="0.2">
      <c r="A65" s="19"/>
      <c r="B65" s="499"/>
      <c r="C65" s="466"/>
      <c r="D65" s="466"/>
      <c r="E65" s="466"/>
      <c r="F65" s="472"/>
      <c r="G65" s="489"/>
      <c r="H65" s="511"/>
      <c r="I65" s="511"/>
      <c r="J65" s="525"/>
      <c r="K65" s="472"/>
      <c r="L65" s="451"/>
      <c r="M65" s="493"/>
      <c r="N65" s="451"/>
      <c r="O65" s="451"/>
      <c r="P65" s="451"/>
      <c r="Q65" s="429"/>
      <c r="R65" s="424"/>
      <c r="S65" s="451"/>
      <c r="T65" s="454"/>
      <c r="U65" s="429"/>
      <c r="V65" s="424"/>
      <c r="W65" s="451"/>
      <c r="X65" s="194" t="s">
        <v>157</v>
      </c>
      <c r="Y65" s="208" t="s">
        <v>152</v>
      </c>
      <c r="Z65" s="205">
        <f>VLOOKUP($X65,vstupy!$B$18:$F$31,MATCH($Y65,vstupy!$B$17:$F$17,0),0)</f>
        <v>0</v>
      </c>
      <c r="AA65" s="133" t="s">
        <v>158</v>
      </c>
      <c r="AB65" s="205">
        <f>VLOOKUP($AA65,vstupy!$B$34:$C$36,2,FALSE)</f>
        <v>0</v>
      </c>
      <c r="AC65" s="205">
        <f t="shared" si="520"/>
        <v>0</v>
      </c>
      <c r="AD65" s="502"/>
      <c r="AE65" s="475"/>
      <c r="AF65" s="396"/>
      <c r="AG65" s="420"/>
      <c r="AH65" s="420"/>
      <c r="AI65" s="420"/>
      <c r="AJ65" s="420"/>
      <c r="AK65" s="420"/>
      <c r="AL65" s="420"/>
      <c r="AM65" s="419"/>
      <c r="AN65" s="420"/>
      <c r="AO65" s="422"/>
      <c r="AP65" s="396"/>
      <c r="AQ65" s="394"/>
      <c r="AR65" s="394"/>
      <c r="AS65" s="394"/>
      <c r="AT65" s="394"/>
      <c r="AU65" s="394"/>
      <c r="AV65" s="394"/>
      <c r="AW65" s="394"/>
      <c r="AX65" s="394"/>
      <c r="AY65" s="394"/>
      <c r="AZ65" s="394"/>
      <c r="BA65" s="394"/>
      <c r="BB65" s="394"/>
      <c r="BC65" s="394"/>
      <c r="BD65" s="394"/>
      <c r="BE65" s="394"/>
      <c r="BF65" s="394"/>
      <c r="BG65" s="394"/>
      <c r="BH65" s="394"/>
      <c r="BI65" s="534"/>
      <c r="BJ65" s="393"/>
      <c r="BK65" s="396"/>
      <c r="BL65" s="394"/>
      <c r="BM65" s="394"/>
      <c r="BN65" s="394"/>
      <c r="BO65" s="394"/>
      <c r="BP65" s="394"/>
      <c r="BQ65" s="394"/>
      <c r="BR65" s="394"/>
      <c r="BS65" s="394"/>
      <c r="BT65" s="395"/>
      <c r="BU65" s="396"/>
      <c r="BV65" s="394"/>
      <c r="BW65" s="394"/>
      <c r="BX65" s="394"/>
      <c r="BY65" s="394"/>
      <c r="BZ65" s="394"/>
      <c r="CA65" s="394"/>
      <c r="CB65" s="394"/>
      <c r="CC65" s="394"/>
      <c r="CD65" s="395"/>
      <c r="CE65" s="433"/>
      <c r="CF65" s="396"/>
      <c r="CG65" s="394"/>
      <c r="CH65" s="394"/>
      <c r="CI65" s="394"/>
      <c r="CJ65" s="395"/>
      <c r="CK65" s="434"/>
      <c r="CL65" s="437"/>
      <c r="CM65" s="396"/>
      <c r="CN65" s="394"/>
      <c r="CO65" s="394"/>
      <c r="CP65" s="394"/>
      <c r="CQ65" s="394"/>
      <c r="CR65" s="394"/>
      <c r="CS65" s="394"/>
      <c r="CT65" s="394"/>
      <c r="CU65" s="394"/>
      <c r="CV65" s="395"/>
      <c r="CW65" s="393"/>
      <c r="CX65" s="393"/>
      <c r="CY65" s="396"/>
      <c r="CZ65" s="394"/>
      <c r="DA65" s="394"/>
      <c r="DB65" s="394"/>
      <c r="DC65" s="394"/>
      <c r="DD65" s="394"/>
      <c r="DE65" s="394"/>
      <c r="DF65" s="394"/>
      <c r="DG65" s="394"/>
      <c r="DH65" s="395"/>
      <c r="DI65" s="390"/>
      <c r="DJ65" s="390"/>
      <c r="DK65" s="431"/>
      <c r="DL65" s="431"/>
      <c r="DM65" s="431"/>
      <c r="DN65" s="431"/>
      <c r="DO65" s="431"/>
      <c r="DP65" s="431"/>
      <c r="DQ65" s="430"/>
      <c r="DR65" s="396"/>
      <c r="DS65" s="394"/>
      <c r="DT65" s="394"/>
      <c r="DU65" s="394"/>
      <c r="DV65" s="395"/>
      <c r="DW65" s="461"/>
      <c r="DX65" s="396"/>
      <c r="DY65" s="394"/>
      <c r="DZ65" s="394"/>
      <c r="EA65" s="394"/>
      <c r="EB65" s="395"/>
      <c r="EC65" s="461"/>
      <c r="ED65" s="462"/>
    </row>
    <row r="66" spans="1:134" ht="12.6" customHeight="1" x14ac:dyDescent="0.2">
      <c r="B66" s="477">
        <f t="shared" ref="B66" si="1040">B63+1</f>
        <v>20</v>
      </c>
      <c r="C66" s="467"/>
      <c r="D66" s="467"/>
      <c r="E66" s="467"/>
      <c r="F66" s="485" t="s">
        <v>212</v>
      </c>
      <c r="G66" s="491"/>
      <c r="H66" s="496" t="str">
        <f t="shared" ref="H66" si="1041">IF($F66="3e)  Skoršia transpozícia  - zavedenie transpozície pred termínom ktorý určuje smernica EÚ. "," ","")</f>
        <v/>
      </c>
      <c r="I66" s="496" t="str">
        <f t="shared" ref="I66" si="1042">IF($F66="3e)  Skoršia transpozícia  - zavedenie transpozície pred termínom ktorý určuje smernica EÚ. ",$H66,"NA")</f>
        <v>NA</v>
      </c>
      <c r="J66" s="526">
        <f>IF(I66&gt;12,1,I66/12)</f>
        <v>1</v>
      </c>
      <c r="K66" s="485"/>
      <c r="L66" s="452"/>
      <c r="M66" s="492">
        <f>IF(L66="N",0,L66)</f>
        <v>0</v>
      </c>
      <c r="N66" s="452" t="s">
        <v>212</v>
      </c>
      <c r="O66" s="452"/>
      <c r="P66" s="452"/>
      <c r="Q66" s="428" t="s">
        <v>36</v>
      </c>
      <c r="R66" s="423">
        <f>VLOOKUP(Q66,vstupy!$B$3:$C$15,2,FALSE)</f>
        <v>0</v>
      </c>
      <c r="S66" s="452"/>
      <c r="T66" s="453"/>
      <c r="U66" s="428" t="s">
        <v>36</v>
      </c>
      <c r="V66" s="423">
        <f>VLOOKUP(U66,vstupy!$B$3:$C$15,2,FALSE)</f>
        <v>0</v>
      </c>
      <c r="W66" s="452"/>
      <c r="X66" s="330" t="s">
        <v>157</v>
      </c>
      <c r="Y66" s="331" t="s">
        <v>152</v>
      </c>
      <c r="Z66" s="332">
        <f>VLOOKUP($X66,vstupy!$B$18:$F$31,MATCH($Y66,vstupy!$B$17:$F$17,0),0)</f>
        <v>0</v>
      </c>
      <c r="AA66" s="333" t="s">
        <v>158</v>
      </c>
      <c r="AB66" s="332">
        <f>VLOOKUP($AA66,vstupy!$B$34:$C$36,2,FALSE)</f>
        <v>0</v>
      </c>
      <c r="AC66" s="332">
        <f t="shared" si="520"/>
        <v>0</v>
      </c>
      <c r="AD66" s="480" t="s">
        <v>36</v>
      </c>
      <c r="AE66" s="473">
        <f>VLOOKUP(AD66,vstupy!$B$3:$C$15,2,FALSE)</f>
        <v>0</v>
      </c>
      <c r="AF66" s="476" t="str">
        <f>IFERROR(IF(M66=0,"N",O66/L66*J66),0)</f>
        <v>N</v>
      </c>
      <c r="AG66" s="419">
        <f>O66*J66</f>
        <v>0</v>
      </c>
      <c r="AH66" s="426">
        <f t="shared" ref="AH66" si="1043">P66*R66*J66</f>
        <v>0</v>
      </c>
      <c r="AI66" s="419">
        <f t="shared" ref="AI66" si="1044">IFERROR(AH66*M66,0)</f>
        <v>0</v>
      </c>
      <c r="AJ66" s="426" t="str">
        <f t="shared" si="177"/>
        <v>N</v>
      </c>
      <c r="AK66" s="419">
        <f t="shared" ref="AK66" si="1045">S66*J66</f>
        <v>0</v>
      </c>
      <c r="AL66" s="419">
        <f>T66*V66*J66</f>
        <v>0</v>
      </c>
      <c r="AM66" s="425">
        <f t="shared" ref="AM66" si="1046">IFERROR(AL66*M66,0)</f>
        <v>0</v>
      </c>
      <c r="AN66" s="419">
        <f t="shared" ref="AN66" si="1047">IF(W66&gt;0,IF(AE66&gt;0,($G$5/160)*(W66/60)*AE66*J66,0),IF(AE66&gt;0,($G$5/160)*((AC66+AC67+AC68)/60)*AE66*J66,0))</f>
        <v>0</v>
      </c>
      <c r="AO66" s="421">
        <f>IFERROR(AN66*M66,0)</f>
        <v>0</v>
      </c>
      <c r="AP66" s="396">
        <f t="shared" ref="AP66" si="1048">IF($N66="In (zvyšuje náklady)",AF66,0)</f>
        <v>0</v>
      </c>
      <c r="AQ66" s="394">
        <f t="shared" ref="AQ66" si="1049">IF($N66="In (zvyšuje náklady)",AG66,0)</f>
        <v>0</v>
      </c>
      <c r="AR66" s="394">
        <f t="shared" ref="AR66" si="1050">IF($N66="In (zvyšuje náklady)",AH66,0)</f>
        <v>0</v>
      </c>
      <c r="AS66" s="394">
        <f t="shared" ref="AS66" si="1051">IF($N66="In (zvyšuje náklady)",AI66,0)</f>
        <v>0</v>
      </c>
      <c r="AT66" s="394">
        <f t="shared" ref="AT66" si="1052">IF($N66="In (zvyšuje náklady)",AJ66,0)</f>
        <v>0</v>
      </c>
      <c r="AU66" s="394">
        <f t="shared" ref="AU66" si="1053">IF($N66="In (zvyšuje náklady)",AK66,0)</f>
        <v>0</v>
      </c>
      <c r="AV66" s="394">
        <f t="shared" ref="AV66" si="1054">IF($N66="In (zvyšuje náklady)",AL66,0)</f>
        <v>0</v>
      </c>
      <c r="AW66" s="394">
        <f t="shared" ref="AW66" si="1055">IF($N66="In (zvyšuje náklady)",AM66,0)</f>
        <v>0</v>
      </c>
      <c r="AX66" s="394">
        <f t="shared" ref="AX66" si="1056">IF($N66="In (zvyšuje náklady)",AN66,0)</f>
        <v>0</v>
      </c>
      <c r="AY66" s="394">
        <f t="shared" ref="AY66" si="1057">IF($N66="In (zvyšuje náklady)",AO66,0)</f>
        <v>0</v>
      </c>
      <c r="AZ66" s="394" t="str">
        <f t="shared" ref="AZ66" si="1058">IF($N66="Out (znižuje náklady)",AF66,"0")</f>
        <v>0</v>
      </c>
      <c r="BA66" s="394" t="str">
        <f t="shared" ref="BA66" si="1059">IF($N66="Out (znižuje náklady)",AG66,"0")</f>
        <v>0</v>
      </c>
      <c r="BB66" s="394" t="str">
        <f t="shared" ref="BB66" si="1060">IF($N66="Out (znižuje náklady)",AH66,"0")</f>
        <v>0</v>
      </c>
      <c r="BC66" s="394" t="str">
        <f t="shared" ref="BC66" si="1061">IF($N66="Out (znižuje náklady)",AI66,"0")</f>
        <v>0</v>
      </c>
      <c r="BD66" s="394" t="str">
        <f t="shared" ref="BD66" si="1062">IF($N66="Out (znižuje náklady)",AJ66,"0")</f>
        <v>0</v>
      </c>
      <c r="BE66" s="394" t="str">
        <f t="shared" ref="BE66" si="1063">IF($N66="Out (znižuje náklady)",AK66,"0")</f>
        <v>0</v>
      </c>
      <c r="BF66" s="394" t="str">
        <f t="shared" ref="BF66" si="1064">IF($N66="Out (znižuje náklady)",AL66,"0")</f>
        <v>0</v>
      </c>
      <c r="BG66" s="394" t="str">
        <f t="shared" ref="BG66" si="1065">IF($N66="Out (znižuje náklady)",AM66,"0")</f>
        <v>0</v>
      </c>
      <c r="BH66" s="394" t="str">
        <f t="shared" ref="BH66" si="1066">IF($N66="Out (znižuje náklady)",AN66,"0")</f>
        <v>0</v>
      </c>
      <c r="BI66" s="534" t="str">
        <f t="shared" ref="BI66" si="1067">IF($N66="Out (znižuje náklady)",AO66,"0")</f>
        <v>0</v>
      </c>
      <c r="BJ66" s="393">
        <f>IF(F66=vstupy!$B$47,0,1)</f>
        <v>1</v>
      </c>
      <c r="BK66" s="396">
        <f t="shared" ref="BK66" si="1068">$BJ66*AP66</f>
        <v>0</v>
      </c>
      <c r="BL66" s="394">
        <f t="shared" ref="BL66" si="1069">$BJ66*AQ66</f>
        <v>0</v>
      </c>
      <c r="BM66" s="394">
        <f t="shared" ref="BM66" si="1070">$BJ66*AR66</f>
        <v>0</v>
      </c>
      <c r="BN66" s="394">
        <f t="shared" ref="BN66" si="1071">$BJ66*AS66</f>
        <v>0</v>
      </c>
      <c r="BO66" s="394">
        <f t="shared" ref="BO66" si="1072">$BJ66*AT66</f>
        <v>0</v>
      </c>
      <c r="BP66" s="394">
        <f t="shared" ref="BP66" si="1073">$BJ66*AU66</f>
        <v>0</v>
      </c>
      <c r="BQ66" s="394">
        <f t="shared" ref="BQ66" si="1074">$BJ66*AV66</f>
        <v>0</v>
      </c>
      <c r="BR66" s="394">
        <f t="shared" ref="BR66" si="1075">$BJ66*AW66</f>
        <v>0</v>
      </c>
      <c r="BS66" s="394">
        <f t="shared" ref="BS66" si="1076">$BJ66*AX66</f>
        <v>0</v>
      </c>
      <c r="BT66" s="395">
        <f t="shared" ref="BT66" si="1077">$BJ66*AY66</f>
        <v>0</v>
      </c>
      <c r="BU66" s="396">
        <f t="shared" ref="BU66" si="1078">$BJ66*AZ66</f>
        <v>0</v>
      </c>
      <c r="BV66" s="394">
        <f t="shared" ref="BV66" si="1079">$BJ66*BA66</f>
        <v>0</v>
      </c>
      <c r="BW66" s="394">
        <f t="shared" ref="BW66" si="1080">$BJ66*BB66</f>
        <v>0</v>
      </c>
      <c r="BX66" s="394">
        <f t="shared" ref="BX66" si="1081">$BJ66*BC66</f>
        <v>0</v>
      </c>
      <c r="BY66" s="394">
        <f t="shared" ref="BY66" si="1082">$BJ66*BD66</f>
        <v>0</v>
      </c>
      <c r="BZ66" s="394">
        <f t="shared" ref="BZ66" si="1083">$BJ66*BE66</f>
        <v>0</v>
      </c>
      <c r="CA66" s="394">
        <f t="shared" ref="CA66" si="1084">$BJ66*BF66</f>
        <v>0</v>
      </c>
      <c r="CB66" s="394">
        <f t="shared" ref="CB66" si="1085">$BJ66*BG66</f>
        <v>0</v>
      </c>
      <c r="CC66" s="394">
        <f t="shared" ref="CC66" si="1086">$BJ66*BH66</f>
        <v>0</v>
      </c>
      <c r="CD66" s="395">
        <f t="shared" ref="CD66" si="1087">$BJ66*BI66</f>
        <v>0</v>
      </c>
      <c r="CE66" s="433">
        <f>IF(N66="Nemení sa",1,0)</f>
        <v>0</v>
      </c>
      <c r="CF66" s="396">
        <f>AG66*$CE66</f>
        <v>0</v>
      </c>
      <c r="CG66" s="394">
        <f>AI66*$CE66</f>
        <v>0</v>
      </c>
      <c r="CH66" s="394">
        <f>AK66*$CE66</f>
        <v>0</v>
      </c>
      <c r="CI66" s="394">
        <f>AM66*$CE66</f>
        <v>0</v>
      </c>
      <c r="CJ66" s="395">
        <f>AO66*$CE66</f>
        <v>0</v>
      </c>
      <c r="CK66" s="434">
        <f t="shared" ref="CK66" si="1088">SUM(CF66:CJ68)</f>
        <v>0</v>
      </c>
      <c r="CL66" s="435">
        <f>IF(F66=vstupy!B$42,"1",0)</f>
        <v>0</v>
      </c>
      <c r="CM66" s="396">
        <f t="shared" ref="CM66:CV66" si="1089">IF($CL66="1",AP66,0)</f>
        <v>0</v>
      </c>
      <c r="CN66" s="394">
        <f t="shared" si="1089"/>
        <v>0</v>
      </c>
      <c r="CO66" s="394">
        <f t="shared" si="1089"/>
        <v>0</v>
      </c>
      <c r="CP66" s="394">
        <f t="shared" si="1089"/>
        <v>0</v>
      </c>
      <c r="CQ66" s="394">
        <f t="shared" si="1089"/>
        <v>0</v>
      </c>
      <c r="CR66" s="394">
        <f t="shared" si="1089"/>
        <v>0</v>
      </c>
      <c r="CS66" s="394">
        <f t="shared" si="1089"/>
        <v>0</v>
      </c>
      <c r="CT66" s="394">
        <f t="shared" si="1089"/>
        <v>0</v>
      </c>
      <c r="CU66" s="394">
        <f t="shared" si="1089"/>
        <v>0</v>
      </c>
      <c r="CV66" s="395">
        <f t="shared" si="1089"/>
        <v>0</v>
      </c>
      <c r="CW66" s="393">
        <f>CP66+CT66+CV66</f>
        <v>0</v>
      </c>
      <c r="CX66" s="393">
        <f t="shared" ref="CX66" si="1090">CN66+CR66</f>
        <v>0</v>
      </c>
      <c r="CY66" s="396">
        <f t="shared" ref="CY66:DH66" si="1091">IF($CL66="1",AZ66,0)</f>
        <v>0</v>
      </c>
      <c r="CZ66" s="394">
        <f t="shared" si="1091"/>
        <v>0</v>
      </c>
      <c r="DA66" s="394">
        <f t="shared" si="1091"/>
        <v>0</v>
      </c>
      <c r="DB66" s="394">
        <f t="shared" si="1091"/>
        <v>0</v>
      </c>
      <c r="DC66" s="394">
        <f t="shared" si="1091"/>
        <v>0</v>
      </c>
      <c r="DD66" s="394">
        <f t="shared" si="1091"/>
        <v>0</v>
      </c>
      <c r="DE66" s="394">
        <f t="shared" si="1091"/>
        <v>0</v>
      </c>
      <c r="DF66" s="394">
        <f t="shared" si="1091"/>
        <v>0</v>
      </c>
      <c r="DG66" s="394">
        <f t="shared" si="1091"/>
        <v>0</v>
      </c>
      <c r="DH66" s="395">
        <f t="shared" si="1091"/>
        <v>0</v>
      </c>
      <c r="DI66" s="390">
        <f>DB66+DF66+DH66</f>
        <v>0</v>
      </c>
      <c r="DJ66" s="390">
        <f t="shared" ref="DJ66" si="1092">CZ66+DD66</f>
        <v>0</v>
      </c>
      <c r="DK66" s="431">
        <f>IF(CE66=0,1,0)</f>
        <v>1</v>
      </c>
      <c r="DL66" s="431">
        <f>IFERROR(IF($AF66="N",AH66+AJ66+AL66+AN66,AF66+AH66+AJ66+AL66+AN66),0)*$DK66</f>
        <v>0</v>
      </c>
      <c r="DM66" s="431">
        <f>(AG66+AI66+AK66+AM66+AO66)*$DK66</f>
        <v>0</v>
      </c>
      <c r="DN66" s="431">
        <f>AS66+AW66+AY66-CW66</f>
        <v>0</v>
      </c>
      <c r="DO66" s="431">
        <f>BC66+BG66+BI66-DI66</f>
        <v>0</v>
      </c>
      <c r="DP66" s="431">
        <f>DN66+DO66</f>
        <v>0</v>
      </c>
      <c r="DQ66" s="430" t="str">
        <f>IF(OR(F66=vstupy!B$40,F66=vstupy!B$41,F66=vstupy!B$42,),"0","1")</f>
        <v>0</v>
      </c>
      <c r="DR66" s="396">
        <f>IF($DQ66="1",AQ66,"0")+CF66</f>
        <v>0</v>
      </c>
      <c r="DS66" s="394">
        <f>IF($DQ66="1",AS66,"0")+CG66</f>
        <v>0</v>
      </c>
      <c r="DT66" s="394">
        <f>IF($DQ66="1",AU66,"0")+CH66</f>
        <v>0</v>
      </c>
      <c r="DU66" s="394">
        <f>IF($DQ66="1",AW66,"0")+CI66</f>
        <v>0</v>
      </c>
      <c r="DV66" s="395">
        <f>IF($DQ66="1",AY66,"0")+CJ66</f>
        <v>0</v>
      </c>
      <c r="DW66" s="461">
        <f t="shared" ref="DW66" si="1093">SUM(DR66:DV68)</f>
        <v>0</v>
      </c>
      <c r="DX66" s="396" t="str">
        <f t="shared" ref="DX66" si="1094">IF($DQ66="1",BA66,"0")</f>
        <v>0</v>
      </c>
      <c r="DY66" s="394" t="str">
        <f t="shared" ref="DY66" si="1095">IF($DQ66="1",BC66,"0")</f>
        <v>0</v>
      </c>
      <c r="DZ66" s="394" t="str">
        <f t="shared" ref="DZ66" si="1096">IF($DQ66="1",BE66,"0")</f>
        <v>0</v>
      </c>
      <c r="EA66" s="394" t="str">
        <f>IF($DQ66="1",BG66,"0")</f>
        <v>0</v>
      </c>
      <c r="EB66" s="395" t="str">
        <f>IF($DQ66="1",BI66,"0")</f>
        <v>0</v>
      </c>
      <c r="EC66" s="461">
        <f t="shared" ref="EC66" si="1097">SUM(DX66:EB68)</f>
        <v>0</v>
      </c>
      <c r="ED66" s="462">
        <f>EC66+DW66</f>
        <v>0</v>
      </c>
    </row>
    <row r="67" spans="1:134" ht="12.6" customHeight="1" x14ac:dyDescent="0.2">
      <c r="B67" s="477"/>
      <c r="C67" s="467"/>
      <c r="D67" s="467"/>
      <c r="E67" s="467"/>
      <c r="F67" s="486"/>
      <c r="G67" s="491"/>
      <c r="H67" s="497"/>
      <c r="I67" s="497"/>
      <c r="J67" s="527"/>
      <c r="K67" s="486"/>
      <c r="L67" s="452"/>
      <c r="M67" s="492"/>
      <c r="N67" s="452"/>
      <c r="O67" s="452"/>
      <c r="P67" s="452"/>
      <c r="Q67" s="428"/>
      <c r="R67" s="423"/>
      <c r="S67" s="452"/>
      <c r="T67" s="453"/>
      <c r="U67" s="428"/>
      <c r="V67" s="423"/>
      <c r="W67" s="452"/>
      <c r="X67" s="330" t="s">
        <v>157</v>
      </c>
      <c r="Y67" s="331" t="s">
        <v>152</v>
      </c>
      <c r="Z67" s="332">
        <f>VLOOKUP($X67,vstupy!$B$18:$F$31,MATCH($Y67,vstupy!$B$17:$F$17,0),0)</f>
        <v>0</v>
      </c>
      <c r="AA67" s="333" t="s">
        <v>158</v>
      </c>
      <c r="AB67" s="332">
        <f>VLOOKUP($AA67,vstupy!$B$34:$C$36,2,FALSE)</f>
        <v>0</v>
      </c>
      <c r="AC67" s="332">
        <f t="shared" si="520"/>
        <v>0</v>
      </c>
      <c r="AD67" s="481"/>
      <c r="AE67" s="474"/>
      <c r="AF67" s="396"/>
      <c r="AG67" s="420"/>
      <c r="AH67" s="420"/>
      <c r="AI67" s="420"/>
      <c r="AJ67" s="420"/>
      <c r="AK67" s="420"/>
      <c r="AL67" s="420"/>
      <c r="AM67" s="427"/>
      <c r="AN67" s="420"/>
      <c r="AO67" s="422"/>
      <c r="AP67" s="396"/>
      <c r="AQ67" s="394"/>
      <c r="AR67" s="394"/>
      <c r="AS67" s="394"/>
      <c r="AT67" s="394"/>
      <c r="AU67" s="394"/>
      <c r="AV67" s="394"/>
      <c r="AW67" s="394"/>
      <c r="AX67" s="394"/>
      <c r="AY67" s="394"/>
      <c r="AZ67" s="394"/>
      <c r="BA67" s="394"/>
      <c r="BB67" s="394"/>
      <c r="BC67" s="394"/>
      <c r="BD67" s="394"/>
      <c r="BE67" s="394"/>
      <c r="BF67" s="394"/>
      <c r="BG67" s="394"/>
      <c r="BH67" s="394"/>
      <c r="BI67" s="534"/>
      <c r="BJ67" s="393"/>
      <c r="BK67" s="396"/>
      <c r="BL67" s="394"/>
      <c r="BM67" s="394"/>
      <c r="BN67" s="394"/>
      <c r="BO67" s="394"/>
      <c r="BP67" s="394"/>
      <c r="BQ67" s="394"/>
      <c r="BR67" s="394"/>
      <c r="BS67" s="394"/>
      <c r="BT67" s="395"/>
      <c r="BU67" s="396"/>
      <c r="BV67" s="394"/>
      <c r="BW67" s="394"/>
      <c r="BX67" s="394"/>
      <c r="BY67" s="394"/>
      <c r="BZ67" s="394"/>
      <c r="CA67" s="394"/>
      <c r="CB67" s="394"/>
      <c r="CC67" s="394"/>
      <c r="CD67" s="395"/>
      <c r="CE67" s="433"/>
      <c r="CF67" s="396"/>
      <c r="CG67" s="394"/>
      <c r="CH67" s="394"/>
      <c r="CI67" s="394"/>
      <c r="CJ67" s="395"/>
      <c r="CK67" s="434"/>
      <c r="CL67" s="436"/>
      <c r="CM67" s="396"/>
      <c r="CN67" s="394"/>
      <c r="CO67" s="394"/>
      <c r="CP67" s="394"/>
      <c r="CQ67" s="394"/>
      <c r="CR67" s="394"/>
      <c r="CS67" s="394"/>
      <c r="CT67" s="394"/>
      <c r="CU67" s="394"/>
      <c r="CV67" s="395"/>
      <c r="CW67" s="393"/>
      <c r="CX67" s="393"/>
      <c r="CY67" s="396"/>
      <c r="CZ67" s="394"/>
      <c r="DA67" s="394"/>
      <c r="DB67" s="394"/>
      <c r="DC67" s="394"/>
      <c r="DD67" s="394"/>
      <c r="DE67" s="394"/>
      <c r="DF67" s="394"/>
      <c r="DG67" s="394"/>
      <c r="DH67" s="395"/>
      <c r="DI67" s="390"/>
      <c r="DJ67" s="390"/>
      <c r="DK67" s="431"/>
      <c r="DL67" s="431"/>
      <c r="DM67" s="431"/>
      <c r="DN67" s="431"/>
      <c r="DO67" s="431"/>
      <c r="DP67" s="431"/>
      <c r="DQ67" s="430"/>
      <c r="DR67" s="396"/>
      <c r="DS67" s="394"/>
      <c r="DT67" s="394"/>
      <c r="DU67" s="394"/>
      <c r="DV67" s="395"/>
      <c r="DW67" s="461"/>
      <c r="DX67" s="396"/>
      <c r="DY67" s="394"/>
      <c r="DZ67" s="394"/>
      <c r="EA67" s="394"/>
      <c r="EB67" s="395"/>
      <c r="EC67" s="461"/>
      <c r="ED67" s="462"/>
    </row>
    <row r="68" spans="1:134" ht="12.6" customHeight="1" x14ac:dyDescent="0.2">
      <c r="B68" s="477"/>
      <c r="C68" s="467"/>
      <c r="D68" s="467"/>
      <c r="E68" s="467"/>
      <c r="F68" s="487"/>
      <c r="G68" s="491"/>
      <c r="H68" s="498"/>
      <c r="I68" s="498"/>
      <c r="J68" s="528"/>
      <c r="K68" s="487"/>
      <c r="L68" s="452"/>
      <c r="M68" s="492"/>
      <c r="N68" s="452"/>
      <c r="O68" s="452"/>
      <c r="P68" s="452"/>
      <c r="Q68" s="428"/>
      <c r="R68" s="423"/>
      <c r="S68" s="452"/>
      <c r="T68" s="453"/>
      <c r="U68" s="428"/>
      <c r="V68" s="423"/>
      <c r="W68" s="452"/>
      <c r="X68" s="330" t="s">
        <v>157</v>
      </c>
      <c r="Y68" s="331" t="s">
        <v>152</v>
      </c>
      <c r="Z68" s="332">
        <f>VLOOKUP($X68,vstupy!$B$18:$F$31,MATCH($Y68,vstupy!$B$17:$F$17,0),0)</f>
        <v>0</v>
      </c>
      <c r="AA68" s="333" t="s">
        <v>158</v>
      </c>
      <c r="AB68" s="332">
        <f>VLOOKUP($AA68,vstupy!$B$34:$C$36,2,FALSE)</f>
        <v>0</v>
      </c>
      <c r="AC68" s="332">
        <f t="shared" si="520"/>
        <v>0</v>
      </c>
      <c r="AD68" s="482"/>
      <c r="AE68" s="475"/>
      <c r="AF68" s="396"/>
      <c r="AG68" s="420"/>
      <c r="AH68" s="420"/>
      <c r="AI68" s="420"/>
      <c r="AJ68" s="420"/>
      <c r="AK68" s="420"/>
      <c r="AL68" s="420"/>
      <c r="AM68" s="419"/>
      <c r="AN68" s="420"/>
      <c r="AO68" s="422"/>
      <c r="AP68" s="396"/>
      <c r="AQ68" s="394"/>
      <c r="AR68" s="394"/>
      <c r="AS68" s="394"/>
      <c r="AT68" s="394"/>
      <c r="AU68" s="394"/>
      <c r="AV68" s="394"/>
      <c r="AW68" s="394"/>
      <c r="AX68" s="394"/>
      <c r="AY68" s="394"/>
      <c r="AZ68" s="394"/>
      <c r="BA68" s="394"/>
      <c r="BB68" s="394"/>
      <c r="BC68" s="394"/>
      <c r="BD68" s="394"/>
      <c r="BE68" s="394"/>
      <c r="BF68" s="394"/>
      <c r="BG68" s="394"/>
      <c r="BH68" s="394"/>
      <c r="BI68" s="534"/>
      <c r="BJ68" s="393"/>
      <c r="BK68" s="396"/>
      <c r="BL68" s="394"/>
      <c r="BM68" s="394"/>
      <c r="BN68" s="394"/>
      <c r="BO68" s="394"/>
      <c r="BP68" s="394"/>
      <c r="BQ68" s="394"/>
      <c r="BR68" s="394"/>
      <c r="BS68" s="394"/>
      <c r="BT68" s="395"/>
      <c r="BU68" s="396"/>
      <c r="BV68" s="394"/>
      <c r="BW68" s="394"/>
      <c r="BX68" s="394"/>
      <c r="BY68" s="394"/>
      <c r="BZ68" s="394"/>
      <c r="CA68" s="394"/>
      <c r="CB68" s="394"/>
      <c r="CC68" s="394"/>
      <c r="CD68" s="395"/>
      <c r="CE68" s="433"/>
      <c r="CF68" s="396"/>
      <c r="CG68" s="394"/>
      <c r="CH68" s="394"/>
      <c r="CI68" s="394"/>
      <c r="CJ68" s="395"/>
      <c r="CK68" s="434"/>
      <c r="CL68" s="437"/>
      <c r="CM68" s="396"/>
      <c r="CN68" s="394"/>
      <c r="CO68" s="394"/>
      <c r="CP68" s="394"/>
      <c r="CQ68" s="394"/>
      <c r="CR68" s="394"/>
      <c r="CS68" s="394"/>
      <c r="CT68" s="394"/>
      <c r="CU68" s="394"/>
      <c r="CV68" s="395"/>
      <c r="CW68" s="393"/>
      <c r="CX68" s="393"/>
      <c r="CY68" s="396"/>
      <c r="CZ68" s="394"/>
      <c r="DA68" s="394"/>
      <c r="DB68" s="394"/>
      <c r="DC68" s="394"/>
      <c r="DD68" s="394"/>
      <c r="DE68" s="394"/>
      <c r="DF68" s="394"/>
      <c r="DG68" s="394"/>
      <c r="DH68" s="395"/>
      <c r="DI68" s="390"/>
      <c r="DJ68" s="390"/>
      <c r="DK68" s="431"/>
      <c r="DL68" s="431"/>
      <c r="DM68" s="431"/>
      <c r="DN68" s="431"/>
      <c r="DO68" s="431"/>
      <c r="DP68" s="431"/>
      <c r="DQ68" s="430"/>
      <c r="DR68" s="396"/>
      <c r="DS68" s="394"/>
      <c r="DT68" s="394"/>
      <c r="DU68" s="394"/>
      <c r="DV68" s="395"/>
      <c r="DW68" s="461"/>
      <c r="DX68" s="396"/>
      <c r="DY68" s="394"/>
      <c r="DZ68" s="394"/>
      <c r="EA68" s="394"/>
      <c r="EB68" s="395"/>
      <c r="EC68" s="461"/>
      <c r="ED68" s="462"/>
    </row>
    <row r="69" spans="1:134" ht="12.6" customHeight="1" x14ac:dyDescent="0.2">
      <c r="B69" s="499">
        <f t="shared" ref="B69" si="1098">B66+1</f>
        <v>21</v>
      </c>
      <c r="C69" s="466"/>
      <c r="D69" s="466"/>
      <c r="E69" s="466"/>
      <c r="F69" s="470" t="s">
        <v>212</v>
      </c>
      <c r="G69" s="489"/>
      <c r="H69" s="509" t="str">
        <f t="shared" ref="H69" si="1099">IF($F69="3e)  Skoršia transpozícia  - zavedenie transpozície pred termínom ktorý určuje smernica EÚ. "," ","")</f>
        <v/>
      </c>
      <c r="I69" s="509" t="str">
        <f t="shared" ref="I69" si="1100">IF($F69="3e)  Skoršia transpozícia  - zavedenie transpozície pred termínom ktorý určuje smernica EÚ. ",$H69,"NA")</f>
        <v>NA</v>
      </c>
      <c r="J69" s="523">
        <f>IF(I69&gt;12,1,I69/12)</f>
        <v>1</v>
      </c>
      <c r="K69" s="470"/>
      <c r="L69" s="451"/>
      <c r="M69" s="493">
        <f>IF(L69="N",0,L69)</f>
        <v>0</v>
      </c>
      <c r="N69" s="451" t="s">
        <v>212</v>
      </c>
      <c r="O69" s="451"/>
      <c r="P69" s="451"/>
      <c r="Q69" s="429" t="s">
        <v>36</v>
      </c>
      <c r="R69" s="424">
        <f>VLOOKUP(Q69,vstupy!$B$3:$C$15,2,FALSE)</f>
        <v>0</v>
      </c>
      <c r="S69" s="451"/>
      <c r="T69" s="454"/>
      <c r="U69" s="429" t="s">
        <v>36</v>
      </c>
      <c r="V69" s="424">
        <f>VLOOKUP(U69,vstupy!$B$3:$C$15,2,FALSE)</f>
        <v>0</v>
      </c>
      <c r="W69" s="451"/>
      <c r="X69" s="194" t="s">
        <v>157</v>
      </c>
      <c r="Y69" s="208" t="s">
        <v>152</v>
      </c>
      <c r="Z69" s="205">
        <f>VLOOKUP($X69,vstupy!$B$18:$F$31,MATCH($Y69,vstupy!$B$17:$F$17,0),0)</f>
        <v>0</v>
      </c>
      <c r="AA69" s="133" t="s">
        <v>158</v>
      </c>
      <c r="AB69" s="205">
        <f>VLOOKUP($AA69,vstupy!$B$34:$C$36,2,FALSE)</f>
        <v>0</v>
      </c>
      <c r="AC69" s="205">
        <f t="shared" si="520"/>
        <v>0</v>
      </c>
      <c r="AD69" s="500" t="s">
        <v>36</v>
      </c>
      <c r="AE69" s="473">
        <f>VLOOKUP(AD69,vstupy!$B$3:$C$15,2,FALSE)</f>
        <v>0</v>
      </c>
      <c r="AF69" s="476" t="str">
        <f>IFERROR(IF(M69=0,"N",O69/L69*J69),0)</f>
        <v>N</v>
      </c>
      <c r="AG69" s="419">
        <f>O69*J69</f>
        <v>0</v>
      </c>
      <c r="AH69" s="426">
        <f t="shared" ref="AH69" si="1101">P69*R69*J69</f>
        <v>0</v>
      </c>
      <c r="AI69" s="419">
        <f t="shared" ref="AI69" si="1102">IFERROR(AH69*M69,0)</f>
        <v>0</v>
      </c>
      <c r="AJ69" s="426" t="str">
        <f t="shared" si="177"/>
        <v>N</v>
      </c>
      <c r="AK69" s="419">
        <f t="shared" ref="AK69" si="1103">S69*J69</f>
        <v>0</v>
      </c>
      <c r="AL69" s="419">
        <f>T69*V69*J69</f>
        <v>0</v>
      </c>
      <c r="AM69" s="425">
        <f t="shared" ref="AM69" si="1104">IFERROR(AL69*M69,0)</f>
        <v>0</v>
      </c>
      <c r="AN69" s="419">
        <f t="shared" ref="AN69" si="1105">IF(W69&gt;0,IF(AE69&gt;0,($G$5/160)*(W69/60)*AE69*J69,0),IF(AE69&gt;0,($G$5/160)*((AC69+AC70+AC71)/60)*AE69*J69,0))</f>
        <v>0</v>
      </c>
      <c r="AO69" s="421">
        <f>IFERROR(AN69*M69,0)</f>
        <v>0</v>
      </c>
      <c r="AP69" s="396">
        <f t="shared" ref="AP69" si="1106">IF($N69="In (zvyšuje náklady)",AF69,0)</f>
        <v>0</v>
      </c>
      <c r="AQ69" s="394">
        <f t="shared" ref="AQ69" si="1107">IF($N69="In (zvyšuje náklady)",AG69,0)</f>
        <v>0</v>
      </c>
      <c r="AR69" s="394">
        <f t="shared" ref="AR69" si="1108">IF($N69="In (zvyšuje náklady)",AH69,0)</f>
        <v>0</v>
      </c>
      <c r="AS69" s="394">
        <f t="shared" ref="AS69" si="1109">IF($N69="In (zvyšuje náklady)",AI69,0)</f>
        <v>0</v>
      </c>
      <c r="AT69" s="394">
        <f t="shared" ref="AT69" si="1110">IF($N69="In (zvyšuje náklady)",AJ69,0)</f>
        <v>0</v>
      </c>
      <c r="AU69" s="394">
        <f t="shared" ref="AU69" si="1111">IF($N69="In (zvyšuje náklady)",AK69,0)</f>
        <v>0</v>
      </c>
      <c r="AV69" s="394">
        <f t="shared" ref="AV69" si="1112">IF($N69="In (zvyšuje náklady)",AL69,0)</f>
        <v>0</v>
      </c>
      <c r="AW69" s="394">
        <f t="shared" ref="AW69" si="1113">IF($N69="In (zvyšuje náklady)",AM69,0)</f>
        <v>0</v>
      </c>
      <c r="AX69" s="394">
        <f t="shared" ref="AX69" si="1114">IF($N69="In (zvyšuje náklady)",AN69,0)</f>
        <v>0</v>
      </c>
      <c r="AY69" s="394">
        <f>IF($N69="In (zvyšuje náklady)",AO69,0)</f>
        <v>0</v>
      </c>
      <c r="AZ69" s="394" t="str">
        <f t="shared" ref="AZ69" si="1115">IF($N69="Out (znižuje náklady)",AF69,"0")</f>
        <v>0</v>
      </c>
      <c r="BA69" s="394" t="str">
        <f t="shared" ref="BA69" si="1116">IF($N69="Out (znižuje náklady)",AG69,"0")</f>
        <v>0</v>
      </c>
      <c r="BB69" s="394" t="str">
        <f t="shared" ref="BB69" si="1117">IF($N69="Out (znižuje náklady)",AH69,"0")</f>
        <v>0</v>
      </c>
      <c r="BC69" s="394" t="str">
        <f t="shared" ref="BC69" si="1118">IF($N69="Out (znižuje náklady)",AI69,"0")</f>
        <v>0</v>
      </c>
      <c r="BD69" s="394" t="str">
        <f t="shared" ref="BD69" si="1119">IF($N69="Out (znižuje náklady)",AJ69,"0")</f>
        <v>0</v>
      </c>
      <c r="BE69" s="394" t="str">
        <f t="shared" ref="BE69" si="1120">IF($N69="Out (znižuje náklady)",AK69,"0")</f>
        <v>0</v>
      </c>
      <c r="BF69" s="394" t="str">
        <f t="shared" ref="BF69" si="1121">IF($N69="Out (znižuje náklady)",AL69,"0")</f>
        <v>0</v>
      </c>
      <c r="BG69" s="394" t="str">
        <f t="shared" ref="BG69" si="1122">IF($N69="Out (znižuje náklady)",AM69,"0")</f>
        <v>0</v>
      </c>
      <c r="BH69" s="394" t="str">
        <f t="shared" ref="BH69" si="1123">IF($N69="Out (znižuje náklady)",AN69,"0")</f>
        <v>0</v>
      </c>
      <c r="BI69" s="534" t="str">
        <f t="shared" ref="BI69" si="1124">IF($N69="Out (znižuje náklady)",AO69,"0")</f>
        <v>0</v>
      </c>
      <c r="BJ69" s="393">
        <f>IF(F69=vstupy!$B$47,0,1)</f>
        <v>1</v>
      </c>
      <c r="BK69" s="396">
        <f t="shared" ref="BK69" si="1125">$BJ69*AP69</f>
        <v>0</v>
      </c>
      <c r="BL69" s="394">
        <f t="shared" ref="BL69" si="1126">$BJ69*AQ69</f>
        <v>0</v>
      </c>
      <c r="BM69" s="394">
        <f t="shared" ref="BM69" si="1127">$BJ69*AR69</f>
        <v>0</v>
      </c>
      <c r="BN69" s="394">
        <f t="shared" ref="BN69" si="1128">$BJ69*AS69</f>
        <v>0</v>
      </c>
      <c r="BO69" s="394">
        <f t="shared" ref="BO69" si="1129">$BJ69*AT69</f>
        <v>0</v>
      </c>
      <c r="BP69" s="394">
        <f t="shared" ref="BP69" si="1130">$BJ69*AU69</f>
        <v>0</v>
      </c>
      <c r="BQ69" s="394">
        <f t="shared" ref="BQ69" si="1131">$BJ69*AV69</f>
        <v>0</v>
      </c>
      <c r="BR69" s="394">
        <f t="shared" ref="BR69" si="1132">$BJ69*AW69</f>
        <v>0</v>
      </c>
      <c r="BS69" s="394">
        <f t="shared" ref="BS69" si="1133">$BJ69*AX69</f>
        <v>0</v>
      </c>
      <c r="BT69" s="395">
        <f t="shared" ref="BT69" si="1134">$BJ69*AY69</f>
        <v>0</v>
      </c>
      <c r="BU69" s="396">
        <f t="shared" ref="BU69" si="1135">$BJ69*AZ69</f>
        <v>0</v>
      </c>
      <c r="BV69" s="394">
        <f t="shared" ref="BV69" si="1136">$BJ69*BA69</f>
        <v>0</v>
      </c>
      <c r="BW69" s="394">
        <f t="shared" ref="BW69" si="1137">$BJ69*BB69</f>
        <v>0</v>
      </c>
      <c r="BX69" s="394">
        <f t="shared" ref="BX69" si="1138">$BJ69*BC69</f>
        <v>0</v>
      </c>
      <c r="BY69" s="394">
        <f t="shared" ref="BY69" si="1139">$BJ69*BD69</f>
        <v>0</v>
      </c>
      <c r="BZ69" s="394">
        <f t="shared" ref="BZ69" si="1140">$BJ69*BE69</f>
        <v>0</v>
      </c>
      <c r="CA69" s="394">
        <f t="shared" ref="CA69" si="1141">$BJ69*BF69</f>
        <v>0</v>
      </c>
      <c r="CB69" s="394">
        <f t="shared" ref="CB69" si="1142">$BJ69*BG69</f>
        <v>0</v>
      </c>
      <c r="CC69" s="394">
        <f t="shared" ref="CC69" si="1143">$BJ69*BH69</f>
        <v>0</v>
      </c>
      <c r="CD69" s="395">
        <f t="shared" ref="CD69" si="1144">$BJ69*BI69</f>
        <v>0</v>
      </c>
      <c r="CE69" s="433">
        <f>IF(N69="Nemení sa",1,0)</f>
        <v>0</v>
      </c>
      <c r="CF69" s="396">
        <f>AG69*$CE69</f>
        <v>0</v>
      </c>
      <c r="CG69" s="394">
        <f>AI69*$CE69</f>
        <v>0</v>
      </c>
      <c r="CH69" s="394">
        <f>AK69*$CE69</f>
        <v>0</v>
      </c>
      <c r="CI69" s="394">
        <f>AM69*$CE69</f>
        <v>0</v>
      </c>
      <c r="CJ69" s="395">
        <f>AO69*$CE69</f>
        <v>0</v>
      </c>
      <c r="CK69" s="434">
        <f t="shared" ref="CK69" si="1145">SUM(CF69:CJ71)</f>
        <v>0</v>
      </c>
      <c r="CL69" s="435">
        <f>IF(F69=vstupy!B$42,"1",0)</f>
        <v>0</v>
      </c>
      <c r="CM69" s="396">
        <f t="shared" ref="CM69:CV69" si="1146">IF($CL69="1",AP69,0)</f>
        <v>0</v>
      </c>
      <c r="CN69" s="394">
        <f t="shared" si="1146"/>
        <v>0</v>
      </c>
      <c r="CO69" s="394">
        <f t="shared" si="1146"/>
        <v>0</v>
      </c>
      <c r="CP69" s="394">
        <f t="shared" si="1146"/>
        <v>0</v>
      </c>
      <c r="CQ69" s="394">
        <f t="shared" si="1146"/>
        <v>0</v>
      </c>
      <c r="CR69" s="394">
        <f t="shared" si="1146"/>
        <v>0</v>
      </c>
      <c r="CS69" s="394">
        <f t="shared" si="1146"/>
        <v>0</v>
      </c>
      <c r="CT69" s="394">
        <f t="shared" si="1146"/>
        <v>0</v>
      </c>
      <c r="CU69" s="394">
        <f t="shared" si="1146"/>
        <v>0</v>
      </c>
      <c r="CV69" s="395">
        <f t="shared" si="1146"/>
        <v>0</v>
      </c>
      <c r="CW69" s="393">
        <f>CP69+CT69+CV69</f>
        <v>0</v>
      </c>
      <c r="CX69" s="393">
        <f t="shared" ref="CX69" si="1147">CN69+CR69</f>
        <v>0</v>
      </c>
      <c r="CY69" s="396">
        <f t="shared" ref="CY69:DH69" si="1148">IF($CL69="1",AZ69,0)</f>
        <v>0</v>
      </c>
      <c r="CZ69" s="394">
        <f t="shared" si="1148"/>
        <v>0</v>
      </c>
      <c r="DA69" s="394">
        <f t="shared" si="1148"/>
        <v>0</v>
      </c>
      <c r="DB69" s="394">
        <f t="shared" si="1148"/>
        <v>0</v>
      </c>
      <c r="DC69" s="394">
        <f t="shared" si="1148"/>
        <v>0</v>
      </c>
      <c r="DD69" s="394">
        <f t="shared" si="1148"/>
        <v>0</v>
      </c>
      <c r="DE69" s="394">
        <f t="shared" si="1148"/>
        <v>0</v>
      </c>
      <c r="DF69" s="394">
        <f t="shared" si="1148"/>
        <v>0</v>
      </c>
      <c r="DG69" s="394">
        <f t="shared" si="1148"/>
        <v>0</v>
      </c>
      <c r="DH69" s="395">
        <f t="shared" si="1148"/>
        <v>0</v>
      </c>
      <c r="DI69" s="390">
        <f>DB69+DF69+DH69</f>
        <v>0</v>
      </c>
      <c r="DJ69" s="390">
        <f t="shared" ref="DJ69" si="1149">CZ69+DD69</f>
        <v>0</v>
      </c>
      <c r="DK69" s="431">
        <f>IF(CE69=0,1,0)</f>
        <v>1</v>
      </c>
      <c r="DL69" s="431">
        <f>IFERROR(IF($AF69="N",AH69+AJ69+AL69+AN69,AF69+AH69+AJ69+AL69+AN69),0)*$DK69</f>
        <v>0</v>
      </c>
      <c r="DM69" s="431">
        <f>(AG69+AI69+AK69+AM69+AO69)*$DK69</f>
        <v>0</v>
      </c>
      <c r="DN69" s="431">
        <f>AS69+AW69+AY69-CW69</f>
        <v>0</v>
      </c>
      <c r="DO69" s="431">
        <f>BC69+BG69+BI69-DI69</f>
        <v>0</v>
      </c>
      <c r="DP69" s="431">
        <f>DN69+DO69</f>
        <v>0</v>
      </c>
      <c r="DQ69" s="430" t="str">
        <f>IF(OR(F69=vstupy!B$40,F69=vstupy!B$41,F69=vstupy!B$42,),"0","1")</f>
        <v>0</v>
      </c>
      <c r="DR69" s="396">
        <f>IF($DQ69="1",AQ69,"0")+CF69</f>
        <v>0</v>
      </c>
      <c r="DS69" s="394">
        <f>IF($DQ69="1",AS69,"0")+CG69</f>
        <v>0</v>
      </c>
      <c r="DT69" s="394">
        <f>IF($DQ69="1",AU69,"0")+CH69</f>
        <v>0</v>
      </c>
      <c r="DU69" s="394">
        <f>IF($DQ69="1",AW69,"0")+CI69</f>
        <v>0</v>
      </c>
      <c r="DV69" s="395">
        <f>IF($DQ69="1",AY69,"0")+CJ69</f>
        <v>0</v>
      </c>
      <c r="DW69" s="461">
        <f t="shared" ref="DW69" si="1150">SUM(DR69:DV71)</f>
        <v>0</v>
      </c>
      <c r="DX69" s="396" t="str">
        <f t="shared" ref="DX69" si="1151">IF($DQ69="1",BA69,"0")</f>
        <v>0</v>
      </c>
      <c r="DY69" s="394" t="str">
        <f t="shared" ref="DY69" si="1152">IF($DQ69="1",BC69,"0")</f>
        <v>0</v>
      </c>
      <c r="DZ69" s="394" t="str">
        <f t="shared" ref="DZ69" si="1153">IF($DQ69="1",BE69,"0")</f>
        <v>0</v>
      </c>
      <c r="EA69" s="394" t="str">
        <f>IF($DQ69="1",BG69,"0")</f>
        <v>0</v>
      </c>
      <c r="EB69" s="395" t="str">
        <f>IF($DQ69="1",BI69,"0")</f>
        <v>0</v>
      </c>
      <c r="EC69" s="461">
        <f t="shared" ref="EC69" si="1154">SUM(DX69:EB71)</f>
        <v>0</v>
      </c>
      <c r="ED69" s="462">
        <f>EC69+DW69</f>
        <v>0</v>
      </c>
    </row>
    <row r="70" spans="1:134" ht="12.6" customHeight="1" x14ac:dyDescent="0.2">
      <c r="B70" s="499"/>
      <c r="C70" s="466"/>
      <c r="D70" s="466"/>
      <c r="E70" s="466"/>
      <c r="F70" s="471"/>
      <c r="G70" s="489"/>
      <c r="H70" s="510"/>
      <c r="I70" s="510"/>
      <c r="J70" s="524"/>
      <c r="K70" s="471"/>
      <c r="L70" s="451"/>
      <c r="M70" s="493"/>
      <c r="N70" s="451"/>
      <c r="O70" s="451"/>
      <c r="P70" s="451"/>
      <c r="Q70" s="429"/>
      <c r="R70" s="424"/>
      <c r="S70" s="451"/>
      <c r="T70" s="454"/>
      <c r="U70" s="429"/>
      <c r="V70" s="424"/>
      <c r="W70" s="451"/>
      <c r="X70" s="194" t="s">
        <v>157</v>
      </c>
      <c r="Y70" s="208" t="s">
        <v>152</v>
      </c>
      <c r="Z70" s="205">
        <f>VLOOKUP($X70,vstupy!$B$18:$F$31,MATCH($Y70,vstupy!$B$17:$F$17,0),0)</f>
        <v>0</v>
      </c>
      <c r="AA70" s="133" t="s">
        <v>158</v>
      </c>
      <c r="AB70" s="205">
        <f>VLOOKUP($AA70,vstupy!$B$34:$C$36,2,FALSE)</f>
        <v>0</v>
      </c>
      <c r="AC70" s="205">
        <f t="shared" si="520"/>
        <v>0</v>
      </c>
      <c r="AD70" s="501"/>
      <c r="AE70" s="474"/>
      <c r="AF70" s="396"/>
      <c r="AG70" s="420"/>
      <c r="AH70" s="420"/>
      <c r="AI70" s="420"/>
      <c r="AJ70" s="420"/>
      <c r="AK70" s="420"/>
      <c r="AL70" s="420"/>
      <c r="AM70" s="427"/>
      <c r="AN70" s="420"/>
      <c r="AO70" s="422"/>
      <c r="AP70" s="396"/>
      <c r="AQ70" s="394"/>
      <c r="AR70" s="394"/>
      <c r="AS70" s="394"/>
      <c r="AT70" s="394"/>
      <c r="AU70" s="394"/>
      <c r="AV70" s="394"/>
      <c r="AW70" s="394"/>
      <c r="AX70" s="394"/>
      <c r="AY70" s="394"/>
      <c r="AZ70" s="394"/>
      <c r="BA70" s="394"/>
      <c r="BB70" s="394"/>
      <c r="BC70" s="394"/>
      <c r="BD70" s="394"/>
      <c r="BE70" s="394"/>
      <c r="BF70" s="394"/>
      <c r="BG70" s="394"/>
      <c r="BH70" s="394"/>
      <c r="BI70" s="534"/>
      <c r="BJ70" s="393"/>
      <c r="BK70" s="396"/>
      <c r="BL70" s="394"/>
      <c r="BM70" s="394"/>
      <c r="BN70" s="394"/>
      <c r="BO70" s="394"/>
      <c r="BP70" s="394"/>
      <c r="BQ70" s="394"/>
      <c r="BR70" s="394"/>
      <c r="BS70" s="394"/>
      <c r="BT70" s="395"/>
      <c r="BU70" s="396"/>
      <c r="BV70" s="394"/>
      <c r="BW70" s="394"/>
      <c r="BX70" s="394"/>
      <c r="BY70" s="394"/>
      <c r="BZ70" s="394"/>
      <c r="CA70" s="394"/>
      <c r="CB70" s="394"/>
      <c r="CC70" s="394"/>
      <c r="CD70" s="395"/>
      <c r="CE70" s="433"/>
      <c r="CF70" s="396"/>
      <c r="CG70" s="394"/>
      <c r="CH70" s="394"/>
      <c r="CI70" s="394"/>
      <c r="CJ70" s="395"/>
      <c r="CK70" s="434"/>
      <c r="CL70" s="436"/>
      <c r="CM70" s="396"/>
      <c r="CN70" s="394"/>
      <c r="CO70" s="394"/>
      <c r="CP70" s="394"/>
      <c r="CQ70" s="394"/>
      <c r="CR70" s="394"/>
      <c r="CS70" s="394"/>
      <c r="CT70" s="394"/>
      <c r="CU70" s="394"/>
      <c r="CV70" s="395"/>
      <c r="CW70" s="393"/>
      <c r="CX70" s="393"/>
      <c r="CY70" s="396"/>
      <c r="CZ70" s="394"/>
      <c r="DA70" s="394"/>
      <c r="DB70" s="394"/>
      <c r="DC70" s="394"/>
      <c r="DD70" s="394"/>
      <c r="DE70" s="394"/>
      <c r="DF70" s="394"/>
      <c r="DG70" s="394"/>
      <c r="DH70" s="395"/>
      <c r="DI70" s="390"/>
      <c r="DJ70" s="390"/>
      <c r="DK70" s="431"/>
      <c r="DL70" s="431"/>
      <c r="DM70" s="431"/>
      <c r="DN70" s="431"/>
      <c r="DO70" s="431"/>
      <c r="DP70" s="431"/>
      <c r="DQ70" s="430"/>
      <c r="DR70" s="396"/>
      <c r="DS70" s="394"/>
      <c r="DT70" s="394"/>
      <c r="DU70" s="394"/>
      <c r="DV70" s="395"/>
      <c r="DW70" s="461"/>
      <c r="DX70" s="396"/>
      <c r="DY70" s="394"/>
      <c r="DZ70" s="394"/>
      <c r="EA70" s="394"/>
      <c r="EB70" s="395"/>
      <c r="EC70" s="461"/>
      <c r="ED70" s="462"/>
    </row>
    <row r="71" spans="1:134" ht="12.6" customHeight="1" x14ac:dyDescent="0.2">
      <c r="B71" s="499"/>
      <c r="C71" s="466"/>
      <c r="D71" s="466"/>
      <c r="E71" s="466"/>
      <c r="F71" s="472"/>
      <c r="G71" s="489"/>
      <c r="H71" s="511"/>
      <c r="I71" s="511"/>
      <c r="J71" s="525"/>
      <c r="K71" s="472"/>
      <c r="L71" s="451"/>
      <c r="M71" s="493"/>
      <c r="N71" s="451"/>
      <c r="O71" s="451"/>
      <c r="P71" s="451"/>
      <c r="Q71" s="429"/>
      <c r="R71" s="424"/>
      <c r="S71" s="451"/>
      <c r="T71" s="454"/>
      <c r="U71" s="429"/>
      <c r="V71" s="424"/>
      <c r="W71" s="451"/>
      <c r="X71" s="194" t="s">
        <v>157</v>
      </c>
      <c r="Y71" s="208" t="s">
        <v>152</v>
      </c>
      <c r="Z71" s="205">
        <f>VLOOKUP($X71,vstupy!$B$18:$F$31,MATCH($Y71,vstupy!$B$17:$F$17,0),0)</f>
        <v>0</v>
      </c>
      <c r="AA71" s="133" t="s">
        <v>158</v>
      </c>
      <c r="AB71" s="205">
        <f>VLOOKUP($AA71,vstupy!$B$34:$C$36,2,FALSE)</f>
        <v>0</v>
      </c>
      <c r="AC71" s="205">
        <f t="shared" si="520"/>
        <v>0</v>
      </c>
      <c r="AD71" s="502"/>
      <c r="AE71" s="475"/>
      <c r="AF71" s="396"/>
      <c r="AG71" s="420"/>
      <c r="AH71" s="420"/>
      <c r="AI71" s="420"/>
      <c r="AJ71" s="420"/>
      <c r="AK71" s="420"/>
      <c r="AL71" s="420"/>
      <c r="AM71" s="419"/>
      <c r="AN71" s="420"/>
      <c r="AO71" s="422"/>
      <c r="AP71" s="396"/>
      <c r="AQ71" s="394"/>
      <c r="AR71" s="394"/>
      <c r="AS71" s="394"/>
      <c r="AT71" s="394"/>
      <c r="AU71" s="394"/>
      <c r="AV71" s="394"/>
      <c r="AW71" s="394"/>
      <c r="AX71" s="394"/>
      <c r="AY71" s="394"/>
      <c r="AZ71" s="394"/>
      <c r="BA71" s="394"/>
      <c r="BB71" s="394"/>
      <c r="BC71" s="394"/>
      <c r="BD71" s="394"/>
      <c r="BE71" s="394"/>
      <c r="BF71" s="394"/>
      <c r="BG71" s="394"/>
      <c r="BH71" s="394"/>
      <c r="BI71" s="534"/>
      <c r="BJ71" s="393"/>
      <c r="BK71" s="396"/>
      <c r="BL71" s="394"/>
      <c r="BM71" s="394"/>
      <c r="BN71" s="394"/>
      <c r="BO71" s="394"/>
      <c r="BP71" s="394"/>
      <c r="BQ71" s="394"/>
      <c r="BR71" s="394"/>
      <c r="BS71" s="394"/>
      <c r="BT71" s="395"/>
      <c r="BU71" s="396"/>
      <c r="BV71" s="394"/>
      <c r="BW71" s="394"/>
      <c r="BX71" s="394"/>
      <c r="BY71" s="394"/>
      <c r="BZ71" s="394"/>
      <c r="CA71" s="394"/>
      <c r="CB71" s="394"/>
      <c r="CC71" s="394"/>
      <c r="CD71" s="395"/>
      <c r="CE71" s="433"/>
      <c r="CF71" s="396"/>
      <c r="CG71" s="394"/>
      <c r="CH71" s="394"/>
      <c r="CI71" s="394"/>
      <c r="CJ71" s="395"/>
      <c r="CK71" s="434"/>
      <c r="CL71" s="437"/>
      <c r="CM71" s="396"/>
      <c r="CN71" s="394"/>
      <c r="CO71" s="394"/>
      <c r="CP71" s="394"/>
      <c r="CQ71" s="394"/>
      <c r="CR71" s="394"/>
      <c r="CS71" s="394"/>
      <c r="CT71" s="394"/>
      <c r="CU71" s="394"/>
      <c r="CV71" s="395"/>
      <c r="CW71" s="393"/>
      <c r="CX71" s="393"/>
      <c r="CY71" s="396"/>
      <c r="CZ71" s="394"/>
      <c r="DA71" s="394"/>
      <c r="DB71" s="394"/>
      <c r="DC71" s="394"/>
      <c r="DD71" s="394"/>
      <c r="DE71" s="394"/>
      <c r="DF71" s="394"/>
      <c r="DG71" s="394"/>
      <c r="DH71" s="395"/>
      <c r="DI71" s="390"/>
      <c r="DJ71" s="390"/>
      <c r="DK71" s="431"/>
      <c r="DL71" s="431"/>
      <c r="DM71" s="431"/>
      <c r="DN71" s="431"/>
      <c r="DO71" s="431"/>
      <c r="DP71" s="431"/>
      <c r="DQ71" s="430"/>
      <c r="DR71" s="396"/>
      <c r="DS71" s="394"/>
      <c r="DT71" s="394"/>
      <c r="DU71" s="394"/>
      <c r="DV71" s="395"/>
      <c r="DW71" s="461"/>
      <c r="DX71" s="396"/>
      <c r="DY71" s="394"/>
      <c r="DZ71" s="394"/>
      <c r="EA71" s="394"/>
      <c r="EB71" s="395"/>
      <c r="EC71" s="461"/>
      <c r="ED71" s="462"/>
    </row>
    <row r="72" spans="1:134" ht="12.6" customHeight="1" x14ac:dyDescent="0.2">
      <c r="B72" s="477">
        <f t="shared" ref="B72" si="1155">B69+1</f>
        <v>22</v>
      </c>
      <c r="C72" s="467"/>
      <c r="D72" s="467"/>
      <c r="E72" s="467"/>
      <c r="F72" s="485" t="s">
        <v>212</v>
      </c>
      <c r="G72" s="491"/>
      <c r="H72" s="496" t="str">
        <f t="shared" ref="H72" si="1156">IF($F72="3e)  Skoršia transpozícia  - zavedenie transpozície pred termínom ktorý určuje smernica EÚ. "," ","")</f>
        <v/>
      </c>
      <c r="I72" s="496" t="str">
        <f t="shared" ref="I72" si="1157">IF($F72="3e)  Skoršia transpozícia  - zavedenie transpozície pred termínom ktorý určuje smernica EÚ. ",$H72,"NA")</f>
        <v>NA</v>
      </c>
      <c r="J72" s="526">
        <f>IF(I72&gt;12,1,I72/12)</f>
        <v>1</v>
      </c>
      <c r="K72" s="485"/>
      <c r="L72" s="452"/>
      <c r="M72" s="492">
        <f>IF(L72="N",0,L72)</f>
        <v>0</v>
      </c>
      <c r="N72" s="452" t="s">
        <v>212</v>
      </c>
      <c r="O72" s="452"/>
      <c r="P72" s="452"/>
      <c r="Q72" s="428" t="s">
        <v>36</v>
      </c>
      <c r="R72" s="423">
        <f>VLOOKUP(Q72,vstupy!$B$3:$C$15,2,FALSE)</f>
        <v>0</v>
      </c>
      <c r="S72" s="452"/>
      <c r="T72" s="453"/>
      <c r="U72" s="428" t="s">
        <v>36</v>
      </c>
      <c r="V72" s="423">
        <f>VLOOKUP(U72,vstupy!$B$3:$C$15,2,FALSE)</f>
        <v>0</v>
      </c>
      <c r="W72" s="452"/>
      <c r="X72" s="330" t="s">
        <v>157</v>
      </c>
      <c r="Y72" s="331" t="s">
        <v>152</v>
      </c>
      <c r="Z72" s="332">
        <f>VLOOKUP($X72,vstupy!$B$18:$F$31,MATCH($Y72,vstupy!$B$17:$F$17,0),0)</f>
        <v>0</v>
      </c>
      <c r="AA72" s="333" t="s">
        <v>158</v>
      </c>
      <c r="AB72" s="332">
        <f>VLOOKUP($AA72,vstupy!$B$34:$C$36,2,FALSE)</f>
        <v>0</v>
      </c>
      <c r="AC72" s="332">
        <f t="shared" si="520"/>
        <v>0</v>
      </c>
      <c r="AD72" s="480" t="s">
        <v>36</v>
      </c>
      <c r="AE72" s="473">
        <f>VLOOKUP(AD72,vstupy!$B$3:$C$15,2,FALSE)</f>
        <v>0</v>
      </c>
      <c r="AF72" s="476" t="str">
        <f>IFERROR(IF(M72=0,"N",O72/L72*J72),0)</f>
        <v>N</v>
      </c>
      <c r="AG72" s="419">
        <f>O72*J72</f>
        <v>0</v>
      </c>
      <c r="AH72" s="426">
        <f t="shared" ref="AH72" si="1158">P72*R72*J72</f>
        <v>0</v>
      </c>
      <c r="AI72" s="419">
        <f t="shared" ref="AI72" si="1159">IFERROR(AH72*M72,0)</f>
        <v>0</v>
      </c>
      <c r="AJ72" s="426" t="str">
        <f t="shared" si="177"/>
        <v>N</v>
      </c>
      <c r="AK72" s="419">
        <f t="shared" ref="AK72" si="1160">S72*J72</f>
        <v>0</v>
      </c>
      <c r="AL72" s="419">
        <f>T72*V72*J72</f>
        <v>0</v>
      </c>
      <c r="AM72" s="425">
        <f t="shared" ref="AM72" si="1161">IFERROR(AL72*M72,0)</f>
        <v>0</v>
      </c>
      <c r="AN72" s="419">
        <f t="shared" ref="AN72" si="1162">IF(W72&gt;0,IF(AE72&gt;0,($G$5/160)*(W72/60)*AE72*J72,0),IF(AE72&gt;0,($G$5/160)*((AC72+AC73+AC74)/60)*AE72*J72,0))</f>
        <v>0</v>
      </c>
      <c r="AO72" s="421">
        <f>IFERROR(AN72*M72,0)</f>
        <v>0</v>
      </c>
      <c r="AP72" s="396">
        <f t="shared" ref="AP72" si="1163">IF($N72="In (zvyšuje náklady)",AF72,0)</f>
        <v>0</v>
      </c>
      <c r="AQ72" s="394">
        <f t="shared" ref="AQ72" si="1164">IF($N72="In (zvyšuje náklady)",AG72,0)</f>
        <v>0</v>
      </c>
      <c r="AR72" s="394">
        <f t="shared" ref="AR72" si="1165">IF($N72="In (zvyšuje náklady)",AH72,0)</f>
        <v>0</v>
      </c>
      <c r="AS72" s="394">
        <f t="shared" ref="AS72" si="1166">IF($N72="In (zvyšuje náklady)",AI72,0)</f>
        <v>0</v>
      </c>
      <c r="AT72" s="394">
        <f t="shared" ref="AT72" si="1167">IF($N72="In (zvyšuje náklady)",AJ72,0)</f>
        <v>0</v>
      </c>
      <c r="AU72" s="394">
        <f t="shared" ref="AU72" si="1168">IF($N72="In (zvyšuje náklady)",AK72,0)</f>
        <v>0</v>
      </c>
      <c r="AV72" s="394">
        <f t="shared" ref="AV72" si="1169">IF($N72="In (zvyšuje náklady)",AL72,0)</f>
        <v>0</v>
      </c>
      <c r="AW72" s="394">
        <f t="shared" ref="AW72" si="1170">IF($N72="In (zvyšuje náklady)",AM72,0)</f>
        <v>0</v>
      </c>
      <c r="AX72" s="394">
        <f t="shared" ref="AX72" si="1171">IF($N72="In (zvyšuje náklady)",AN72,0)</f>
        <v>0</v>
      </c>
      <c r="AY72" s="394">
        <f t="shared" ref="AY72" si="1172">IF($N72="In (zvyšuje náklady)",AO72,0)</f>
        <v>0</v>
      </c>
      <c r="AZ72" s="394" t="str">
        <f t="shared" ref="AZ72" si="1173">IF($N72="Out (znižuje náklady)",AF72,"0")</f>
        <v>0</v>
      </c>
      <c r="BA72" s="394" t="str">
        <f t="shared" ref="BA72" si="1174">IF($N72="Out (znižuje náklady)",AG72,"0")</f>
        <v>0</v>
      </c>
      <c r="BB72" s="394" t="str">
        <f t="shared" ref="BB72" si="1175">IF($N72="Out (znižuje náklady)",AH72,"0")</f>
        <v>0</v>
      </c>
      <c r="BC72" s="394" t="str">
        <f t="shared" ref="BC72" si="1176">IF($N72="Out (znižuje náklady)",AI72,"0")</f>
        <v>0</v>
      </c>
      <c r="BD72" s="394" t="str">
        <f t="shared" ref="BD72" si="1177">IF($N72="Out (znižuje náklady)",AJ72,"0")</f>
        <v>0</v>
      </c>
      <c r="BE72" s="394" t="str">
        <f t="shared" ref="BE72" si="1178">IF($N72="Out (znižuje náklady)",AK72,"0")</f>
        <v>0</v>
      </c>
      <c r="BF72" s="394" t="str">
        <f t="shared" ref="BF72" si="1179">IF($N72="Out (znižuje náklady)",AL72,"0")</f>
        <v>0</v>
      </c>
      <c r="BG72" s="394" t="str">
        <f t="shared" ref="BG72" si="1180">IF($N72="Out (znižuje náklady)",AM72,"0")</f>
        <v>0</v>
      </c>
      <c r="BH72" s="394" t="str">
        <f t="shared" ref="BH72" si="1181">IF($N72="Out (znižuje náklady)",AN72,"0")</f>
        <v>0</v>
      </c>
      <c r="BI72" s="534" t="str">
        <f t="shared" ref="BI72" si="1182">IF($N72="Out (znižuje náklady)",AO72,"0")</f>
        <v>0</v>
      </c>
      <c r="BJ72" s="393">
        <f>IF(F72=vstupy!$B$47,0,1)</f>
        <v>1</v>
      </c>
      <c r="BK72" s="396">
        <f t="shared" ref="BK72" si="1183">$BJ72*AP72</f>
        <v>0</v>
      </c>
      <c r="BL72" s="394">
        <f t="shared" ref="BL72" si="1184">$BJ72*AQ72</f>
        <v>0</v>
      </c>
      <c r="BM72" s="394">
        <f t="shared" ref="BM72" si="1185">$BJ72*AR72</f>
        <v>0</v>
      </c>
      <c r="BN72" s="394">
        <f t="shared" ref="BN72" si="1186">$BJ72*AS72</f>
        <v>0</v>
      </c>
      <c r="BO72" s="394">
        <f t="shared" ref="BO72" si="1187">$BJ72*AT72</f>
        <v>0</v>
      </c>
      <c r="BP72" s="394">
        <f t="shared" ref="BP72" si="1188">$BJ72*AU72</f>
        <v>0</v>
      </c>
      <c r="BQ72" s="394">
        <f t="shared" ref="BQ72" si="1189">$BJ72*AV72</f>
        <v>0</v>
      </c>
      <c r="BR72" s="394">
        <f t="shared" ref="BR72" si="1190">$BJ72*AW72</f>
        <v>0</v>
      </c>
      <c r="BS72" s="394">
        <f t="shared" ref="BS72" si="1191">$BJ72*AX72</f>
        <v>0</v>
      </c>
      <c r="BT72" s="395">
        <f t="shared" ref="BT72" si="1192">$BJ72*AY72</f>
        <v>0</v>
      </c>
      <c r="BU72" s="396">
        <f t="shared" ref="BU72" si="1193">$BJ72*AZ72</f>
        <v>0</v>
      </c>
      <c r="BV72" s="394">
        <f t="shared" ref="BV72" si="1194">$BJ72*BA72</f>
        <v>0</v>
      </c>
      <c r="BW72" s="394">
        <f t="shared" ref="BW72" si="1195">$BJ72*BB72</f>
        <v>0</v>
      </c>
      <c r="BX72" s="394">
        <f t="shared" ref="BX72" si="1196">$BJ72*BC72</f>
        <v>0</v>
      </c>
      <c r="BY72" s="394">
        <f t="shared" ref="BY72" si="1197">$BJ72*BD72</f>
        <v>0</v>
      </c>
      <c r="BZ72" s="394">
        <f t="shared" ref="BZ72" si="1198">$BJ72*BE72</f>
        <v>0</v>
      </c>
      <c r="CA72" s="394">
        <f t="shared" ref="CA72" si="1199">$BJ72*BF72</f>
        <v>0</v>
      </c>
      <c r="CB72" s="394">
        <f t="shared" ref="CB72" si="1200">$BJ72*BG72</f>
        <v>0</v>
      </c>
      <c r="CC72" s="394">
        <f t="shared" ref="CC72" si="1201">$BJ72*BH72</f>
        <v>0</v>
      </c>
      <c r="CD72" s="395">
        <f t="shared" ref="CD72" si="1202">$BJ72*BI72</f>
        <v>0</v>
      </c>
      <c r="CE72" s="433">
        <f>IF(N72="Nemení sa",1,0)</f>
        <v>0</v>
      </c>
      <c r="CF72" s="396">
        <f>AG72*$CE72</f>
        <v>0</v>
      </c>
      <c r="CG72" s="394">
        <f>AI72*$CE72</f>
        <v>0</v>
      </c>
      <c r="CH72" s="394">
        <f>AK72*$CE72</f>
        <v>0</v>
      </c>
      <c r="CI72" s="394">
        <f>AM72*$CE72</f>
        <v>0</v>
      </c>
      <c r="CJ72" s="395">
        <f>AO72*$CE72</f>
        <v>0</v>
      </c>
      <c r="CK72" s="434">
        <f t="shared" ref="CK72" si="1203">SUM(CF72:CJ74)</f>
        <v>0</v>
      </c>
      <c r="CL72" s="435">
        <f>IF(F72=vstupy!B$42,"1",0)</f>
        <v>0</v>
      </c>
      <c r="CM72" s="396">
        <f t="shared" ref="CM72:CV72" si="1204">IF($CL72="1",AP72,0)</f>
        <v>0</v>
      </c>
      <c r="CN72" s="394">
        <f t="shared" si="1204"/>
        <v>0</v>
      </c>
      <c r="CO72" s="394">
        <f t="shared" si="1204"/>
        <v>0</v>
      </c>
      <c r="CP72" s="394">
        <f t="shared" si="1204"/>
        <v>0</v>
      </c>
      <c r="CQ72" s="394">
        <f t="shared" si="1204"/>
        <v>0</v>
      </c>
      <c r="CR72" s="394">
        <f t="shared" si="1204"/>
        <v>0</v>
      </c>
      <c r="CS72" s="394">
        <f t="shared" si="1204"/>
        <v>0</v>
      </c>
      <c r="CT72" s="394">
        <f t="shared" si="1204"/>
        <v>0</v>
      </c>
      <c r="CU72" s="394">
        <f t="shared" si="1204"/>
        <v>0</v>
      </c>
      <c r="CV72" s="395">
        <f t="shared" si="1204"/>
        <v>0</v>
      </c>
      <c r="CW72" s="393">
        <f>CP72+CT72+CV72</f>
        <v>0</v>
      </c>
      <c r="CX72" s="393">
        <f t="shared" ref="CX72" si="1205">CN72+CR72</f>
        <v>0</v>
      </c>
      <c r="CY72" s="396">
        <f t="shared" ref="CY72:DH72" si="1206">IF($CL72="1",AZ72,0)</f>
        <v>0</v>
      </c>
      <c r="CZ72" s="394">
        <f t="shared" si="1206"/>
        <v>0</v>
      </c>
      <c r="DA72" s="394">
        <f t="shared" si="1206"/>
        <v>0</v>
      </c>
      <c r="DB72" s="394">
        <f t="shared" si="1206"/>
        <v>0</v>
      </c>
      <c r="DC72" s="394">
        <f t="shared" si="1206"/>
        <v>0</v>
      </c>
      <c r="DD72" s="394">
        <f t="shared" si="1206"/>
        <v>0</v>
      </c>
      <c r="DE72" s="394">
        <f t="shared" si="1206"/>
        <v>0</v>
      </c>
      <c r="DF72" s="394">
        <f t="shared" si="1206"/>
        <v>0</v>
      </c>
      <c r="DG72" s="394">
        <f t="shared" si="1206"/>
        <v>0</v>
      </c>
      <c r="DH72" s="395">
        <f t="shared" si="1206"/>
        <v>0</v>
      </c>
      <c r="DI72" s="390">
        <f>DB72+DF72+DH72</f>
        <v>0</v>
      </c>
      <c r="DJ72" s="390">
        <f t="shared" ref="DJ72" si="1207">CZ72+DD72</f>
        <v>0</v>
      </c>
      <c r="DK72" s="431">
        <f>IF(CE72=0,1,0)</f>
        <v>1</v>
      </c>
      <c r="DL72" s="431">
        <f>IFERROR(IF($AF72="N",AH72+AJ72+AL72+AN72,AF72+AH72+AJ72+AL72+AN72),0)*$DK72</f>
        <v>0</v>
      </c>
      <c r="DM72" s="431">
        <f>(AG72+AI72+AK72+AM72+AO72)*$DK72</f>
        <v>0</v>
      </c>
      <c r="DN72" s="431">
        <f>AS72+AW72+AY72-CW72</f>
        <v>0</v>
      </c>
      <c r="DO72" s="431">
        <f>BC72+BG72+BI72-DI72</f>
        <v>0</v>
      </c>
      <c r="DP72" s="431">
        <f>DN72+DO72</f>
        <v>0</v>
      </c>
      <c r="DQ72" s="430" t="str">
        <f>IF(OR(F72=vstupy!B$40,F72=vstupy!B$41,F72=vstupy!B$42,),"0","1")</f>
        <v>0</v>
      </c>
      <c r="DR72" s="396">
        <f>IF($DQ72="1",AQ72,"0")+CF72</f>
        <v>0</v>
      </c>
      <c r="DS72" s="394">
        <f>IF($DQ72="1",AS72,"0")+CG72</f>
        <v>0</v>
      </c>
      <c r="DT72" s="394">
        <f>IF($DQ72="1",AU72,"0")+CH72</f>
        <v>0</v>
      </c>
      <c r="DU72" s="394">
        <f>IF($DQ72="1",AW72,"0")+CI72</f>
        <v>0</v>
      </c>
      <c r="DV72" s="395">
        <f>IF($DQ72="1",AY72,"0")+CJ72</f>
        <v>0</v>
      </c>
      <c r="DW72" s="461">
        <f t="shared" ref="DW72" si="1208">SUM(DR72:DV74)</f>
        <v>0</v>
      </c>
      <c r="DX72" s="396" t="str">
        <f t="shared" ref="DX72" si="1209">IF($DQ72="1",BA72,"0")</f>
        <v>0</v>
      </c>
      <c r="DY72" s="394" t="str">
        <f t="shared" ref="DY72" si="1210">IF($DQ72="1",BC72,"0")</f>
        <v>0</v>
      </c>
      <c r="DZ72" s="394" t="str">
        <f t="shared" ref="DZ72" si="1211">IF($DQ72="1",BE72,"0")</f>
        <v>0</v>
      </c>
      <c r="EA72" s="394" t="str">
        <f>IF($DQ72="1",BG72,"0")</f>
        <v>0</v>
      </c>
      <c r="EB72" s="395" t="str">
        <f>IF($DQ72="1",BI72,"0")</f>
        <v>0</v>
      </c>
      <c r="EC72" s="461">
        <f t="shared" ref="EC72" si="1212">SUM(DX72:EB74)</f>
        <v>0</v>
      </c>
      <c r="ED72" s="462">
        <f>EC72+DW72</f>
        <v>0</v>
      </c>
    </row>
    <row r="73" spans="1:134" ht="12.6" customHeight="1" x14ac:dyDescent="0.2">
      <c r="B73" s="477"/>
      <c r="C73" s="467"/>
      <c r="D73" s="467"/>
      <c r="E73" s="467"/>
      <c r="F73" s="486"/>
      <c r="G73" s="491"/>
      <c r="H73" s="497"/>
      <c r="I73" s="497"/>
      <c r="J73" s="527"/>
      <c r="K73" s="486"/>
      <c r="L73" s="452"/>
      <c r="M73" s="492"/>
      <c r="N73" s="452"/>
      <c r="O73" s="452"/>
      <c r="P73" s="452"/>
      <c r="Q73" s="428"/>
      <c r="R73" s="423"/>
      <c r="S73" s="452"/>
      <c r="T73" s="453"/>
      <c r="U73" s="428"/>
      <c r="V73" s="423"/>
      <c r="W73" s="452"/>
      <c r="X73" s="330" t="s">
        <v>157</v>
      </c>
      <c r="Y73" s="331" t="s">
        <v>152</v>
      </c>
      <c r="Z73" s="332">
        <f>VLOOKUP($X73,vstupy!$B$18:$F$31,MATCH($Y73,vstupy!$B$17:$F$17,0),0)</f>
        <v>0</v>
      </c>
      <c r="AA73" s="333" t="s">
        <v>158</v>
      </c>
      <c r="AB73" s="332">
        <f>VLOOKUP($AA73,vstupy!$B$34:$C$36,2,FALSE)</f>
        <v>0</v>
      </c>
      <c r="AC73" s="332">
        <f t="shared" si="520"/>
        <v>0</v>
      </c>
      <c r="AD73" s="481"/>
      <c r="AE73" s="474"/>
      <c r="AF73" s="396"/>
      <c r="AG73" s="420"/>
      <c r="AH73" s="420"/>
      <c r="AI73" s="420"/>
      <c r="AJ73" s="420"/>
      <c r="AK73" s="420"/>
      <c r="AL73" s="420"/>
      <c r="AM73" s="427"/>
      <c r="AN73" s="420"/>
      <c r="AO73" s="422"/>
      <c r="AP73" s="396"/>
      <c r="AQ73" s="394"/>
      <c r="AR73" s="394"/>
      <c r="AS73" s="394"/>
      <c r="AT73" s="394"/>
      <c r="AU73" s="394"/>
      <c r="AV73" s="394"/>
      <c r="AW73" s="394"/>
      <c r="AX73" s="394"/>
      <c r="AY73" s="394"/>
      <c r="AZ73" s="394"/>
      <c r="BA73" s="394"/>
      <c r="BB73" s="394"/>
      <c r="BC73" s="394"/>
      <c r="BD73" s="394"/>
      <c r="BE73" s="394"/>
      <c r="BF73" s="394"/>
      <c r="BG73" s="394"/>
      <c r="BH73" s="394"/>
      <c r="BI73" s="534"/>
      <c r="BJ73" s="393"/>
      <c r="BK73" s="396"/>
      <c r="BL73" s="394"/>
      <c r="BM73" s="394"/>
      <c r="BN73" s="394"/>
      <c r="BO73" s="394"/>
      <c r="BP73" s="394"/>
      <c r="BQ73" s="394"/>
      <c r="BR73" s="394"/>
      <c r="BS73" s="394"/>
      <c r="BT73" s="395"/>
      <c r="BU73" s="396"/>
      <c r="BV73" s="394"/>
      <c r="BW73" s="394"/>
      <c r="BX73" s="394"/>
      <c r="BY73" s="394"/>
      <c r="BZ73" s="394"/>
      <c r="CA73" s="394"/>
      <c r="CB73" s="394"/>
      <c r="CC73" s="394"/>
      <c r="CD73" s="395"/>
      <c r="CE73" s="433"/>
      <c r="CF73" s="396"/>
      <c r="CG73" s="394"/>
      <c r="CH73" s="394"/>
      <c r="CI73" s="394"/>
      <c r="CJ73" s="395"/>
      <c r="CK73" s="434"/>
      <c r="CL73" s="436"/>
      <c r="CM73" s="396"/>
      <c r="CN73" s="394"/>
      <c r="CO73" s="394"/>
      <c r="CP73" s="394"/>
      <c r="CQ73" s="394"/>
      <c r="CR73" s="394"/>
      <c r="CS73" s="394"/>
      <c r="CT73" s="394"/>
      <c r="CU73" s="394"/>
      <c r="CV73" s="395"/>
      <c r="CW73" s="393"/>
      <c r="CX73" s="393"/>
      <c r="CY73" s="396"/>
      <c r="CZ73" s="394"/>
      <c r="DA73" s="394"/>
      <c r="DB73" s="394"/>
      <c r="DC73" s="394"/>
      <c r="DD73" s="394"/>
      <c r="DE73" s="394"/>
      <c r="DF73" s="394"/>
      <c r="DG73" s="394"/>
      <c r="DH73" s="395"/>
      <c r="DI73" s="390"/>
      <c r="DJ73" s="390"/>
      <c r="DK73" s="431"/>
      <c r="DL73" s="431"/>
      <c r="DM73" s="431"/>
      <c r="DN73" s="431"/>
      <c r="DO73" s="431"/>
      <c r="DP73" s="431"/>
      <c r="DQ73" s="430"/>
      <c r="DR73" s="396"/>
      <c r="DS73" s="394"/>
      <c r="DT73" s="394"/>
      <c r="DU73" s="394"/>
      <c r="DV73" s="395"/>
      <c r="DW73" s="461"/>
      <c r="DX73" s="396"/>
      <c r="DY73" s="394"/>
      <c r="DZ73" s="394"/>
      <c r="EA73" s="394"/>
      <c r="EB73" s="395"/>
      <c r="EC73" s="461"/>
      <c r="ED73" s="462"/>
    </row>
    <row r="74" spans="1:134" ht="12.6" customHeight="1" x14ac:dyDescent="0.2">
      <c r="B74" s="477"/>
      <c r="C74" s="467"/>
      <c r="D74" s="467"/>
      <c r="E74" s="467"/>
      <c r="F74" s="487"/>
      <c r="G74" s="491"/>
      <c r="H74" s="498"/>
      <c r="I74" s="498"/>
      <c r="J74" s="528"/>
      <c r="K74" s="487"/>
      <c r="L74" s="452"/>
      <c r="M74" s="492"/>
      <c r="N74" s="452"/>
      <c r="O74" s="452"/>
      <c r="P74" s="452"/>
      <c r="Q74" s="428"/>
      <c r="R74" s="423"/>
      <c r="S74" s="452"/>
      <c r="T74" s="453"/>
      <c r="U74" s="428"/>
      <c r="V74" s="423"/>
      <c r="W74" s="452"/>
      <c r="X74" s="330" t="s">
        <v>157</v>
      </c>
      <c r="Y74" s="331" t="s">
        <v>152</v>
      </c>
      <c r="Z74" s="332">
        <f>VLOOKUP($X74,vstupy!$B$18:$F$31,MATCH($Y74,vstupy!$B$17:$F$17,0),0)</f>
        <v>0</v>
      </c>
      <c r="AA74" s="333" t="s">
        <v>158</v>
      </c>
      <c r="AB74" s="332">
        <f>VLOOKUP($AA74,vstupy!$B$34:$C$36,2,FALSE)</f>
        <v>0</v>
      </c>
      <c r="AC74" s="332">
        <f t="shared" si="520"/>
        <v>0</v>
      </c>
      <c r="AD74" s="482"/>
      <c r="AE74" s="475"/>
      <c r="AF74" s="396"/>
      <c r="AG74" s="420"/>
      <c r="AH74" s="420"/>
      <c r="AI74" s="420"/>
      <c r="AJ74" s="420"/>
      <c r="AK74" s="420"/>
      <c r="AL74" s="420"/>
      <c r="AM74" s="419"/>
      <c r="AN74" s="420"/>
      <c r="AO74" s="422"/>
      <c r="AP74" s="396"/>
      <c r="AQ74" s="394"/>
      <c r="AR74" s="394"/>
      <c r="AS74" s="394"/>
      <c r="AT74" s="394"/>
      <c r="AU74" s="394"/>
      <c r="AV74" s="394"/>
      <c r="AW74" s="394"/>
      <c r="AX74" s="394"/>
      <c r="AY74" s="394"/>
      <c r="AZ74" s="394"/>
      <c r="BA74" s="394"/>
      <c r="BB74" s="394"/>
      <c r="BC74" s="394"/>
      <c r="BD74" s="394"/>
      <c r="BE74" s="394"/>
      <c r="BF74" s="394"/>
      <c r="BG74" s="394"/>
      <c r="BH74" s="394"/>
      <c r="BI74" s="534"/>
      <c r="BJ74" s="393"/>
      <c r="BK74" s="396"/>
      <c r="BL74" s="394"/>
      <c r="BM74" s="394"/>
      <c r="BN74" s="394"/>
      <c r="BO74" s="394"/>
      <c r="BP74" s="394"/>
      <c r="BQ74" s="394"/>
      <c r="BR74" s="394"/>
      <c r="BS74" s="394"/>
      <c r="BT74" s="395"/>
      <c r="BU74" s="396"/>
      <c r="BV74" s="394"/>
      <c r="BW74" s="394"/>
      <c r="BX74" s="394"/>
      <c r="BY74" s="394"/>
      <c r="BZ74" s="394"/>
      <c r="CA74" s="394"/>
      <c r="CB74" s="394"/>
      <c r="CC74" s="394"/>
      <c r="CD74" s="395"/>
      <c r="CE74" s="433"/>
      <c r="CF74" s="396"/>
      <c r="CG74" s="394"/>
      <c r="CH74" s="394"/>
      <c r="CI74" s="394"/>
      <c r="CJ74" s="395"/>
      <c r="CK74" s="434"/>
      <c r="CL74" s="437"/>
      <c r="CM74" s="396"/>
      <c r="CN74" s="394"/>
      <c r="CO74" s="394"/>
      <c r="CP74" s="394"/>
      <c r="CQ74" s="394"/>
      <c r="CR74" s="394"/>
      <c r="CS74" s="394"/>
      <c r="CT74" s="394"/>
      <c r="CU74" s="394"/>
      <c r="CV74" s="395"/>
      <c r="CW74" s="393"/>
      <c r="CX74" s="393"/>
      <c r="CY74" s="396"/>
      <c r="CZ74" s="394"/>
      <c r="DA74" s="394"/>
      <c r="DB74" s="394"/>
      <c r="DC74" s="394"/>
      <c r="DD74" s="394"/>
      <c r="DE74" s="394"/>
      <c r="DF74" s="394"/>
      <c r="DG74" s="394"/>
      <c r="DH74" s="395"/>
      <c r="DI74" s="390"/>
      <c r="DJ74" s="390"/>
      <c r="DK74" s="431"/>
      <c r="DL74" s="431"/>
      <c r="DM74" s="431"/>
      <c r="DN74" s="431"/>
      <c r="DO74" s="431"/>
      <c r="DP74" s="431"/>
      <c r="DQ74" s="430"/>
      <c r="DR74" s="396"/>
      <c r="DS74" s="394"/>
      <c r="DT74" s="394"/>
      <c r="DU74" s="394"/>
      <c r="DV74" s="395"/>
      <c r="DW74" s="461"/>
      <c r="DX74" s="396"/>
      <c r="DY74" s="394"/>
      <c r="DZ74" s="394"/>
      <c r="EA74" s="394"/>
      <c r="EB74" s="395"/>
      <c r="EC74" s="461"/>
      <c r="ED74" s="462"/>
    </row>
    <row r="75" spans="1:134" ht="12.6" customHeight="1" x14ac:dyDescent="0.2">
      <c r="B75" s="499">
        <f t="shared" ref="B75" si="1213">B72+1</f>
        <v>23</v>
      </c>
      <c r="C75" s="466"/>
      <c r="D75" s="466"/>
      <c r="E75" s="466"/>
      <c r="F75" s="470" t="s">
        <v>212</v>
      </c>
      <c r="G75" s="489"/>
      <c r="H75" s="509" t="str">
        <f t="shared" ref="H75" si="1214">IF($F75="3e)  Skoršia transpozícia  - zavedenie transpozície pred termínom ktorý určuje smernica EÚ. "," ","")</f>
        <v/>
      </c>
      <c r="I75" s="509" t="str">
        <f t="shared" ref="I75" si="1215">IF($F75="3e)  Skoršia transpozícia  - zavedenie transpozície pred termínom ktorý určuje smernica EÚ. ",$H75,"NA")</f>
        <v>NA</v>
      </c>
      <c r="J75" s="523">
        <f>IF(I75&gt;12,1,I75/12)</f>
        <v>1</v>
      </c>
      <c r="K75" s="470"/>
      <c r="L75" s="451"/>
      <c r="M75" s="493">
        <f>IF(L75="N",0,L75)</f>
        <v>0</v>
      </c>
      <c r="N75" s="451" t="s">
        <v>212</v>
      </c>
      <c r="O75" s="451"/>
      <c r="P75" s="451"/>
      <c r="Q75" s="429" t="s">
        <v>36</v>
      </c>
      <c r="R75" s="424">
        <f>VLOOKUP(Q75,vstupy!$B$3:$C$15,2,FALSE)</f>
        <v>0</v>
      </c>
      <c r="S75" s="451"/>
      <c r="T75" s="454"/>
      <c r="U75" s="429" t="s">
        <v>36</v>
      </c>
      <c r="V75" s="424">
        <f>VLOOKUP(U75,vstupy!$B$3:$C$15,2,FALSE)</f>
        <v>0</v>
      </c>
      <c r="W75" s="451"/>
      <c r="X75" s="194" t="s">
        <v>157</v>
      </c>
      <c r="Y75" s="208" t="s">
        <v>152</v>
      </c>
      <c r="Z75" s="205">
        <f>VLOOKUP($X75,vstupy!$B$18:$F$31,MATCH($Y75,vstupy!$B$17:$F$17,0),0)</f>
        <v>0</v>
      </c>
      <c r="AA75" s="133" t="s">
        <v>158</v>
      </c>
      <c r="AB75" s="205">
        <f>VLOOKUP($AA75,vstupy!$B$34:$C$36,2,FALSE)</f>
        <v>0</v>
      </c>
      <c r="AC75" s="205">
        <f t="shared" si="520"/>
        <v>0</v>
      </c>
      <c r="AD75" s="500" t="s">
        <v>36</v>
      </c>
      <c r="AE75" s="473">
        <f>VLOOKUP(AD75,vstupy!$B$3:$C$15,2,FALSE)</f>
        <v>0</v>
      </c>
      <c r="AF75" s="476" t="str">
        <f>IFERROR(IF(M75=0,"N",O75/L75*J75),0)</f>
        <v>N</v>
      </c>
      <c r="AG75" s="419">
        <f>O75*J75</f>
        <v>0</v>
      </c>
      <c r="AH75" s="426">
        <f t="shared" ref="AH75" si="1216">P75*R75*J75</f>
        <v>0</v>
      </c>
      <c r="AI75" s="419">
        <f t="shared" ref="AI75" si="1217">IFERROR(AH75*M75,0)</f>
        <v>0</v>
      </c>
      <c r="AJ75" s="426" t="str">
        <f t="shared" si="177"/>
        <v>N</v>
      </c>
      <c r="AK75" s="419">
        <f t="shared" ref="AK75" si="1218">S75*J75</f>
        <v>0</v>
      </c>
      <c r="AL75" s="419">
        <f>T75*V75*J75</f>
        <v>0</v>
      </c>
      <c r="AM75" s="425">
        <f t="shared" ref="AM75" si="1219">IFERROR(AL75*M75,0)</f>
        <v>0</v>
      </c>
      <c r="AN75" s="419">
        <f t="shared" ref="AN75" si="1220">IF(W75&gt;0,IF(AE75&gt;0,($G$5/160)*(W75/60)*AE75*J75,0),IF(AE75&gt;0,($G$5/160)*((AC75+AC76+AC77)/60)*AE75*J75,0))</f>
        <v>0</v>
      </c>
      <c r="AO75" s="421">
        <f>IFERROR(AN75*M75,0)</f>
        <v>0</v>
      </c>
      <c r="AP75" s="396">
        <f t="shared" ref="AP75" si="1221">IF($N75="In (zvyšuje náklady)",AF75,0)</f>
        <v>0</v>
      </c>
      <c r="AQ75" s="394">
        <f t="shared" ref="AQ75" si="1222">IF($N75="In (zvyšuje náklady)",AG75,0)</f>
        <v>0</v>
      </c>
      <c r="AR75" s="394">
        <f t="shared" ref="AR75" si="1223">IF($N75="In (zvyšuje náklady)",AH75,0)</f>
        <v>0</v>
      </c>
      <c r="AS75" s="394">
        <f t="shared" ref="AS75" si="1224">IF($N75="In (zvyšuje náklady)",AI75,0)</f>
        <v>0</v>
      </c>
      <c r="AT75" s="394">
        <f t="shared" ref="AT75" si="1225">IF($N75="In (zvyšuje náklady)",AJ75,0)</f>
        <v>0</v>
      </c>
      <c r="AU75" s="394">
        <f t="shared" ref="AU75" si="1226">IF($N75="In (zvyšuje náklady)",AK75,0)</f>
        <v>0</v>
      </c>
      <c r="AV75" s="394">
        <f t="shared" ref="AV75" si="1227">IF($N75="In (zvyšuje náklady)",AL75,0)</f>
        <v>0</v>
      </c>
      <c r="AW75" s="394">
        <f t="shared" ref="AW75" si="1228">IF($N75="In (zvyšuje náklady)",AM75,0)</f>
        <v>0</v>
      </c>
      <c r="AX75" s="394">
        <f t="shared" ref="AX75" si="1229">IF($N75="In (zvyšuje náklady)",AN75,0)</f>
        <v>0</v>
      </c>
      <c r="AY75" s="394">
        <f t="shared" ref="AY75" si="1230">IF($N75="In (zvyšuje náklady)",AO75,0)</f>
        <v>0</v>
      </c>
      <c r="AZ75" s="394" t="str">
        <f t="shared" ref="AZ75" si="1231">IF($N75="Out (znižuje náklady)",AF75,"0")</f>
        <v>0</v>
      </c>
      <c r="BA75" s="394" t="str">
        <f t="shared" ref="BA75" si="1232">IF($N75="Out (znižuje náklady)",AG75,"0")</f>
        <v>0</v>
      </c>
      <c r="BB75" s="394" t="str">
        <f t="shared" ref="BB75" si="1233">IF($N75="Out (znižuje náklady)",AH75,"0")</f>
        <v>0</v>
      </c>
      <c r="BC75" s="394" t="str">
        <f t="shared" ref="BC75" si="1234">IF($N75="Out (znižuje náklady)",AI75,"0")</f>
        <v>0</v>
      </c>
      <c r="BD75" s="394" t="str">
        <f t="shared" ref="BD75" si="1235">IF($N75="Out (znižuje náklady)",AJ75,"0")</f>
        <v>0</v>
      </c>
      <c r="BE75" s="394" t="str">
        <f t="shared" ref="BE75" si="1236">IF($N75="Out (znižuje náklady)",AK75,"0")</f>
        <v>0</v>
      </c>
      <c r="BF75" s="394" t="str">
        <f t="shared" ref="BF75" si="1237">IF($N75="Out (znižuje náklady)",AL75,"0")</f>
        <v>0</v>
      </c>
      <c r="BG75" s="394" t="str">
        <f t="shared" ref="BG75" si="1238">IF($N75="Out (znižuje náklady)",AM75,"0")</f>
        <v>0</v>
      </c>
      <c r="BH75" s="394" t="str">
        <f t="shared" ref="BH75" si="1239">IF($N75="Out (znižuje náklady)",AN75,"0")</f>
        <v>0</v>
      </c>
      <c r="BI75" s="534" t="str">
        <f t="shared" ref="BI75" si="1240">IF($N75="Out (znižuje náklady)",AO75,"0")</f>
        <v>0</v>
      </c>
      <c r="BJ75" s="393">
        <f>IF(F75=vstupy!$B$47,0,1)</f>
        <v>1</v>
      </c>
      <c r="BK75" s="396">
        <f t="shared" ref="BK75" si="1241">$BJ75*AP75</f>
        <v>0</v>
      </c>
      <c r="BL75" s="394">
        <f t="shared" ref="BL75" si="1242">$BJ75*AQ75</f>
        <v>0</v>
      </c>
      <c r="BM75" s="394">
        <f t="shared" ref="BM75" si="1243">$BJ75*AR75</f>
        <v>0</v>
      </c>
      <c r="BN75" s="394">
        <f t="shared" ref="BN75" si="1244">$BJ75*AS75</f>
        <v>0</v>
      </c>
      <c r="BO75" s="394">
        <f t="shared" ref="BO75" si="1245">$BJ75*AT75</f>
        <v>0</v>
      </c>
      <c r="BP75" s="394">
        <f t="shared" ref="BP75" si="1246">$BJ75*AU75</f>
        <v>0</v>
      </c>
      <c r="BQ75" s="394">
        <f t="shared" ref="BQ75" si="1247">$BJ75*AV75</f>
        <v>0</v>
      </c>
      <c r="BR75" s="394">
        <f t="shared" ref="BR75" si="1248">$BJ75*AW75</f>
        <v>0</v>
      </c>
      <c r="BS75" s="394">
        <f t="shared" ref="BS75" si="1249">$BJ75*AX75</f>
        <v>0</v>
      </c>
      <c r="BT75" s="395">
        <f t="shared" ref="BT75" si="1250">$BJ75*AY75</f>
        <v>0</v>
      </c>
      <c r="BU75" s="396">
        <f t="shared" ref="BU75" si="1251">$BJ75*AZ75</f>
        <v>0</v>
      </c>
      <c r="BV75" s="394">
        <f t="shared" ref="BV75" si="1252">$BJ75*BA75</f>
        <v>0</v>
      </c>
      <c r="BW75" s="394">
        <f t="shared" ref="BW75" si="1253">$BJ75*BB75</f>
        <v>0</v>
      </c>
      <c r="BX75" s="394">
        <f t="shared" ref="BX75" si="1254">$BJ75*BC75</f>
        <v>0</v>
      </c>
      <c r="BY75" s="394">
        <f t="shared" ref="BY75" si="1255">$BJ75*BD75</f>
        <v>0</v>
      </c>
      <c r="BZ75" s="394">
        <f t="shared" ref="BZ75" si="1256">$BJ75*BE75</f>
        <v>0</v>
      </c>
      <c r="CA75" s="394">
        <f t="shared" ref="CA75" si="1257">$BJ75*BF75</f>
        <v>0</v>
      </c>
      <c r="CB75" s="394">
        <f t="shared" ref="CB75" si="1258">$BJ75*BG75</f>
        <v>0</v>
      </c>
      <c r="CC75" s="394">
        <f t="shared" ref="CC75" si="1259">$BJ75*BH75</f>
        <v>0</v>
      </c>
      <c r="CD75" s="395">
        <f t="shared" ref="CD75" si="1260">$BJ75*BI75</f>
        <v>0</v>
      </c>
      <c r="CE75" s="433">
        <f>IF(N75="Nemení sa",1,0)</f>
        <v>0</v>
      </c>
      <c r="CF75" s="396">
        <f>AG75*$CE75</f>
        <v>0</v>
      </c>
      <c r="CG75" s="394">
        <f>AI75*$CE75</f>
        <v>0</v>
      </c>
      <c r="CH75" s="394">
        <f>AK75*$CE75</f>
        <v>0</v>
      </c>
      <c r="CI75" s="394">
        <f>AM75*$CE75</f>
        <v>0</v>
      </c>
      <c r="CJ75" s="395">
        <f>AO75*$CE75</f>
        <v>0</v>
      </c>
      <c r="CK75" s="434">
        <f t="shared" ref="CK75" si="1261">SUM(CF75:CJ77)</f>
        <v>0</v>
      </c>
      <c r="CL75" s="435">
        <f>IF(F75=vstupy!B$42,"1",0)</f>
        <v>0</v>
      </c>
      <c r="CM75" s="396">
        <f t="shared" ref="CM75:CV75" si="1262">IF($CL75="1",AP75,0)</f>
        <v>0</v>
      </c>
      <c r="CN75" s="394">
        <f t="shared" si="1262"/>
        <v>0</v>
      </c>
      <c r="CO75" s="394">
        <f t="shared" si="1262"/>
        <v>0</v>
      </c>
      <c r="CP75" s="394">
        <f t="shared" si="1262"/>
        <v>0</v>
      </c>
      <c r="CQ75" s="394">
        <f t="shared" si="1262"/>
        <v>0</v>
      </c>
      <c r="CR75" s="394">
        <f t="shared" si="1262"/>
        <v>0</v>
      </c>
      <c r="CS75" s="394">
        <f t="shared" si="1262"/>
        <v>0</v>
      </c>
      <c r="CT75" s="394">
        <f t="shared" si="1262"/>
        <v>0</v>
      </c>
      <c r="CU75" s="394">
        <f t="shared" si="1262"/>
        <v>0</v>
      </c>
      <c r="CV75" s="395">
        <f t="shared" si="1262"/>
        <v>0</v>
      </c>
      <c r="CW75" s="393">
        <f>CP75+CT75+CV75</f>
        <v>0</v>
      </c>
      <c r="CX75" s="393">
        <f t="shared" ref="CX75" si="1263">CN75+CR75</f>
        <v>0</v>
      </c>
      <c r="CY75" s="396">
        <f t="shared" ref="CY75:DH75" si="1264">IF($CL75="1",AZ75,0)</f>
        <v>0</v>
      </c>
      <c r="CZ75" s="394">
        <f t="shared" si="1264"/>
        <v>0</v>
      </c>
      <c r="DA75" s="394">
        <f t="shared" si="1264"/>
        <v>0</v>
      </c>
      <c r="DB75" s="394">
        <f t="shared" si="1264"/>
        <v>0</v>
      </c>
      <c r="DC75" s="394">
        <f t="shared" si="1264"/>
        <v>0</v>
      </c>
      <c r="DD75" s="394">
        <f t="shared" si="1264"/>
        <v>0</v>
      </c>
      <c r="DE75" s="394">
        <f t="shared" si="1264"/>
        <v>0</v>
      </c>
      <c r="DF75" s="394">
        <f t="shared" si="1264"/>
        <v>0</v>
      </c>
      <c r="DG75" s="394">
        <f t="shared" si="1264"/>
        <v>0</v>
      </c>
      <c r="DH75" s="395">
        <f t="shared" si="1264"/>
        <v>0</v>
      </c>
      <c r="DI75" s="390">
        <f>DB75+DF75+DH75</f>
        <v>0</v>
      </c>
      <c r="DJ75" s="390">
        <f t="shared" ref="DJ75" si="1265">CZ75+DD75</f>
        <v>0</v>
      </c>
      <c r="DK75" s="431">
        <f>IF(CE75=0,1,0)</f>
        <v>1</v>
      </c>
      <c r="DL75" s="431">
        <f>IFERROR(IF($AF75="N",AH75+AJ75+AL75+AN75,AF75+AH75+AJ75+AL75+AN75),0)*$DK75</f>
        <v>0</v>
      </c>
      <c r="DM75" s="431">
        <f>(AG75+AI75+AK75+AM75+AO75)*$DK75</f>
        <v>0</v>
      </c>
      <c r="DN75" s="431">
        <f>AS75+AW75+AY75-CW75</f>
        <v>0</v>
      </c>
      <c r="DO75" s="431">
        <f>BC75+BG75+BI75-DI75</f>
        <v>0</v>
      </c>
      <c r="DP75" s="431">
        <f>DN75+DO75</f>
        <v>0</v>
      </c>
      <c r="DQ75" s="430" t="str">
        <f>IF(OR(F75=vstupy!B$40,F75=vstupy!B$41,F75=vstupy!B$42,),"0","1")</f>
        <v>0</v>
      </c>
      <c r="DR75" s="396">
        <f>IF($DQ75="1",AQ75,"0")+CF75</f>
        <v>0</v>
      </c>
      <c r="DS75" s="394">
        <f>IF($DQ75="1",AS75,"0")+CG75</f>
        <v>0</v>
      </c>
      <c r="DT75" s="394">
        <f>IF($DQ75="1",AU75,"0")+CH75</f>
        <v>0</v>
      </c>
      <c r="DU75" s="394">
        <f>IF($DQ75="1",AW75,"0")+CI75</f>
        <v>0</v>
      </c>
      <c r="DV75" s="395">
        <f>IF($DQ75="1",AY75,"0")+CJ75</f>
        <v>0</v>
      </c>
      <c r="DW75" s="461">
        <f t="shared" ref="DW75" si="1266">SUM(DR75:DV77)</f>
        <v>0</v>
      </c>
      <c r="DX75" s="396" t="str">
        <f t="shared" ref="DX75" si="1267">IF($DQ75="1",BA75,"0")</f>
        <v>0</v>
      </c>
      <c r="DY75" s="394" t="str">
        <f t="shared" ref="DY75" si="1268">IF($DQ75="1",BC75,"0")</f>
        <v>0</v>
      </c>
      <c r="DZ75" s="394" t="str">
        <f t="shared" ref="DZ75" si="1269">IF($DQ75="1",BE75,"0")</f>
        <v>0</v>
      </c>
      <c r="EA75" s="394" t="str">
        <f>IF($DQ75="1",BG75,"0")</f>
        <v>0</v>
      </c>
      <c r="EB75" s="395" t="str">
        <f>IF($DQ75="1",BI75,"0")</f>
        <v>0</v>
      </c>
      <c r="EC75" s="461">
        <f t="shared" ref="EC75" si="1270">SUM(DX75:EB77)</f>
        <v>0</v>
      </c>
      <c r="ED75" s="462">
        <f>EC75+DW75</f>
        <v>0</v>
      </c>
    </row>
    <row r="76" spans="1:134" ht="12.6" customHeight="1" x14ac:dyDescent="0.2">
      <c r="B76" s="499"/>
      <c r="C76" s="466"/>
      <c r="D76" s="466"/>
      <c r="E76" s="466"/>
      <c r="F76" s="471"/>
      <c r="G76" s="489"/>
      <c r="H76" s="510"/>
      <c r="I76" s="510"/>
      <c r="J76" s="524"/>
      <c r="K76" s="471"/>
      <c r="L76" s="451"/>
      <c r="M76" s="493"/>
      <c r="N76" s="451"/>
      <c r="O76" s="451"/>
      <c r="P76" s="451"/>
      <c r="Q76" s="429"/>
      <c r="R76" s="424"/>
      <c r="S76" s="451"/>
      <c r="T76" s="454"/>
      <c r="U76" s="429"/>
      <c r="V76" s="424"/>
      <c r="W76" s="451"/>
      <c r="X76" s="194" t="s">
        <v>157</v>
      </c>
      <c r="Y76" s="208" t="s">
        <v>152</v>
      </c>
      <c r="Z76" s="205">
        <f>VLOOKUP($X76,vstupy!$B$18:$F$31,MATCH($Y76,vstupy!$B$17:$F$17,0),0)</f>
        <v>0</v>
      </c>
      <c r="AA76" s="133" t="s">
        <v>158</v>
      </c>
      <c r="AB76" s="205">
        <f>VLOOKUP($AA76,vstupy!$B$34:$C$36,2,FALSE)</f>
        <v>0</v>
      </c>
      <c r="AC76" s="205">
        <f t="shared" si="520"/>
        <v>0</v>
      </c>
      <c r="AD76" s="501"/>
      <c r="AE76" s="474"/>
      <c r="AF76" s="396"/>
      <c r="AG76" s="420"/>
      <c r="AH76" s="420"/>
      <c r="AI76" s="420"/>
      <c r="AJ76" s="420"/>
      <c r="AK76" s="420"/>
      <c r="AL76" s="420"/>
      <c r="AM76" s="427"/>
      <c r="AN76" s="420"/>
      <c r="AO76" s="422"/>
      <c r="AP76" s="396"/>
      <c r="AQ76" s="394"/>
      <c r="AR76" s="394"/>
      <c r="AS76" s="394"/>
      <c r="AT76" s="394"/>
      <c r="AU76" s="394"/>
      <c r="AV76" s="394"/>
      <c r="AW76" s="394"/>
      <c r="AX76" s="394"/>
      <c r="AY76" s="394"/>
      <c r="AZ76" s="394"/>
      <c r="BA76" s="394"/>
      <c r="BB76" s="394"/>
      <c r="BC76" s="394"/>
      <c r="BD76" s="394"/>
      <c r="BE76" s="394"/>
      <c r="BF76" s="394"/>
      <c r="BG76" s="394"/>
      <c r="BH76" s="394"/>
      <c r="BI76" s="534"/>
      <c r="BJ76" s="393"/>
      <c r="BK76" s="396"/>
      <c r="BL76" s="394"/>
      <c r="BM76" s="394"/>
      <c r="BN76" s="394"/>
      <c r="BO76" s="394"/>
      <c r="BP76" s="394"/>
      <c r="BQ76" s="394"/>
      <c r="BR76" s="394"/>
      <c r="BS76" s="394"/>
      <c r="BT76" s="395"/>
      <c r="BU76" s="396"/>
      <c r="BV76" s="394"/>
      <c r="BW76" s="394"/>
      <c r="BX76" s="394"/>
      <c r="BY76" s="394"/>
      <c r="BZ76" s="394"/>
      <c r="CA76" s="394"/>
      <c r="CB76" s="394"/>
      <c r="CC76" s="394"/>
      <c r="CD76" s="395"/>
      <c r="CE76" s="433"/>
      <c r="CF76" s="396"/>
      <c r="CG76" s="394"/>
      <c r="CH76" s="394"/>
      <c r="CI76" s="394"/>
      <c r="CJ76" s="395"/>
      <c r="CK76" s="434"/>
      <c r="CL76" s="436"/>
      <c r="CM76" s="396"/>
      <c r="CN76" s="394"/>
      <c r="CO76" s="394"/>
      <c r="CP76" s="394"/>
      <c r="CQ76" s="394"/>
      <c r="CR76" s="394"/>
      <c r="CS76" s="394"/>
      <c r="CT76" s="394"/>
      <c r="CU76" s="394"/>
      <c r="CV76" s="395"/>
      <c r="CW76" s="393"/>
      <c r="CX76" s="393"/>
      <c r="CY76" s="396"/>
      <c r="CZ76" s="394"/>
      <c r="DA76" s="394"/>
      <c r="DB76" s="394"/>
      <c r="DC76" s="394"/>
      <c r="DD76" s="394"/>
      <c r="DE76" s="394"/>
      <c r="DF76" s="394"/>
      <c r="DG76" s="394"/>
      <c r="DH76" s="395"/>
      <c r="DI76" s="390"/>
      <c r="DJ76" s="390"/>
      <c r="DK76" s="431"/>
      <c r="DL76" s="431"/>
      <c r="DM76" s="431"/>
      <c r="DN76" s="431"/>
      <c r="DO76" s="431"/>
      <c r="DP76" s="431"/>
      <c r="DQ76" s="430"/>
      <c r="DR76" s="396"/>
      <c r="DS76" s="394"/>
      <c r="DT76" s="394"/>
      <c r="DU76" s="394"/>
      <c r="DV76" s="395"/>
      <c r="DW76" s="461"/>
      <c r="DX76" s="396"/>
      <c r="DY76" s="394"/>
      <c r="DZ76" s="394"/>
      <c r="EA76" s="394"/>
      <c r="EB76" s="395"/>
      <c r="EC76" s="461"/>
      <c r="ED76" s="462"/>
    </row>
    <row r="77" spans="1:134" ht="12.6" customHeight="1" x14ac:dyDescent="0.2">
      <c r="B77" s="499"/>
      <c r="C77" s="466"/>
      <c r="D77" s="466"/>
      <c r="E77" s="466"/>
      <c r="F77" s="472"/>
      <c r="G77" s="489"/>
      <c r="H77" s="511"/>
      <c r="I77" s="511"/>
      <c r="J77" s="525"/>
      <c r="K77" s="472"/>
      <c r="L77" s="451"/>
      <c r="M77" s="493"/>
      <c r="N77" s="451"/>
      <c r="O77" s="451"/>
      <c r="P77" s="451"/>
      <c r="Q77" s="429"/>
      <c r="R77" s="424"/>
      <c r="S77" s="451"/>
      <c r="T77" s="454"/>
      <c r="U77" s="429"/>
      <c r="V77" s="424"/>
      <c r="W77" s="451"/>
      <c r="X77" s="194" t="s">
        <v>157</v>
      </c>
      <c r="Y77" s="208" t="s">
        <v>152</v>
      </c>
      <c r="Z77" s="205">
        <f>VLOOKUP($X77,vstupy!$B$18:$F$31,MATCH($Y77,vstupy!$B$17:$F$17,0),0)</f>
        <v>0</v>
      </c>
      <c r="AA77" s="133" t="s">
        <v>158</v>
      </c>
      <c r="AB77" s="205">
        <f>VLOOKUP($AA77,vstupy!$B$34:$C$36,2,FALSE)</f>
        <v>0</v>
      </c>
      <c r="AC77" s="205">
        <f t="shared" ref="AC77:AC140" si="1271">Z77+AB77</f>
        <v>0</v>
      </c>
      <c r="AD77" s="502"/>
      <c r="AE77" s="475"/>
      <c r="AF77" s="396"/>
      <c r="AG77" s="420"/>
      <c r="AH77" s="420"/>
      <c r="AI77" s="420"/>
      <c r="AJ77" s="420"/>
      <c r="AK77" s="420"/>
      <c r="AL77" s="420"/>
      <c r="AM77" s="419"/>
      <c r="AN77" s="420"/>
      <c r="AO77" s="422"/>
      <c r="AP77" s="396"/>
      <c r="AQ77" s="394"/>
      <c r="AR77" s="394"/>
      <c r="AS77" s="394"/>
      <c r="AT77" s="394"/>
      <c r="AU77" s="394"/>
      <c r="AV77" s="394"/>
      <c r="AW77" s="394"/>
      <c r="AX77" s="394"/>
      <c r="AY77" s="394"/>
      <c r="AZ77" s="394"/>
      <c r="BA77" s="394"/>
      <c r="BB77" s="394"/>
      <c r="BC77" s="394"/>
      <c r="BD77" s="394"/>
      <c r="BE77" s="394"/>
      <c r="BF77" s="394"/>
      <c r="BG77" s="394"/>
      <c r="BH77" s="394"/>
      <c r="BI77" s="534"/>
      <c r="BJ77" s="393"/>
      <c r="BK77" s="396"/>
      <c r="BL77" s="394"/>
      <c r="BM77" s="394"/>
      <c r="BN77" s="394"/>
      <c r="BO77" s="394"/>
      <c r="BP77" s="394"/>
      <c r="BQ77" s="394"/>
      <c r="BR77" s="394"/>
      <c r="BS77" s="394"/>
      <c r="BT77" s="395"/>
      <c r="BU77" s="396"/>
      <c r="BV77" s="394"/>
      <c r="BW77" s="394"/>
      <c r="BX77" s="394"/>
      <c r="BY77" s="394"/>
      <c r="BZ77" s="394"/>
      <c r="CA77" s="394"/>
      <c r="CB77" s="394"/>
      <c r="CC77" s="394"/>
      <c r="CD77" s="395"/>
      <c r="CE77" s="433"/>
      <c r="CF77" s="396"/>
      <c r="CG77" s="394"/>
      <c r="CH77" s="394"/>
      <c r="CI77" s="394"/>
      <c r="CJ77" s="395"/>
      <c r="CK77" s="434"/>
      <c r="CL77" s="437"/>
      <c r="CM77" s="396"/>
      <c r="CN77" s="394"/>
      <c r="CO77" s="394"/>
      <c r="CP77" s="394"/>
      <c r="CQ77" s="394"/>
      <c r="CR77" s="394"/>
      <c r="CS77" s="394"/>
      <c r="CT77" s="394"/>
      <c r="CU77" s="394"/>
      <c r="CV77" s="395"/>
      <c r="CW77" s="393"/>
      <c r="CX77" s="393"/>
      <c r="CY77" s="396"/>
      <c r="CZ77" s="394"/>
      <c r="DA77" s="394"/>
      <c r="DB77" s="394"/>
      <c r="DC77" s="394"/>
      <c r="DD77" s="394"/>
      <c r="DE77" s="394"/>
      <c r="DF77" s="394"/>
      <c r="DG77" s="394"/>
      <c r="DH77" s="395"/>
      <c r="DI77" s="390"/>
      <c r="DJ77" s="390"/>
      <c r="DK77" s="431"/>
      <c r="DL77" s="431"/>
      <c r="DM77" s="431"/>
      <c r="DN77" s="431"/>
      <c r="DO77" s="431"/>
      <c r="DP77" s="431"/>
      <c r="DQ77" s="430"/>
      <c r="DR77" s="396"/>
      <c r="DS77" s="394"/>
      <c r="DT77" s="394"/>
      <c r="DU77" s="394"/>
      <c r="DV77" s="395"/>
      <c r="DW77" s="461"/>
      <c r="DX77" s="396"/>
      <c r="DY77" s="394"/>
      <c r="DZ77" s="394"/>
      <c r="EA77" s="394"/>
      <c r="EB77" s="395"/>
      <c r="EC77" s="461"/>
      <c r="ED77" s="462"/>
    </row>
    <row r="78" spans="1:134" ht="12.6" customHeight="1" x14ac:dyDescent="0.2">
      <c r="B78" s="477">
        <f t="shared" ref="B78" si="1272">B75+1</f>
        <v>24</v>
      </c>
      <c r="C78" s="467"/>
      <c r="D78" s="467"/>
      <c r="E78" s="467"/>
      <c r="F78" s="485" t="s">
        <v>212</v>
      </c>
      <c r="G78" s="491"/>
      <c r="H78" s="496" t="str">
        <f t="shared" ref="H78" si="1273">IF($F78="3e)  Skoršia transpozícia  - zavedenie transpozície pred termínom ktorý určuje smernica EÚ. "," ","")</f>
        <v/>
      </c>
      <c r="I78" s="496" t="str">
        <f t="shared" ref="I78" si="1274">IF($F78="3e)  Skoršia transpozícia  - zavedenie transpozície pred termínom ktorý určuje smernica EÚ. ",$H78,"NA")</f>
        <v>NA</v>
      </c>
      <c r="J78" s="526">
        <f>IF(I78&gt;12,1,I78/12)</f>
        <v>1</v>
      </c>
      <c r="K78" s="485"/>
      <c r="L78" s="452"/>
      <c r="M78" s="492">
        <f>IF(L78="N",0,L78)</f>
        <v>0</v>
      </c>
      <c r="N78" s="452" t="s">
        <v>212</v>
      </c>
      <c r="O78" s="452"/>
      <c r="P78" s="452"/>
      <c r="Q78" s="428" t="s">
        <v>36</v>
      </c>
      <c r="R78" s="423">
        <f>VLOOKUP(Q78,vstupy!$B$3:$C$15,2,FALSE)</f>
        <v>0</v>
      </c>
      <c r="S78" s="452"/>
      <c r="T78" s="453"/>
      <c r="U78" s="428" t="s">
        <v>36</v>
      </c>
      <c r="V78" s="423">
        <f>VLOOKUP(U78,vstupy!$B$3:$C$15,2,FALSE)</f>
        <v>0</v>
      </c>
      <c r="W78" s="452"/>
      <c r="X78" s="330" t="s">
        <v>157</v>
      </c>
      <c r="Y78" s="331" t="s">
        <v>152</v>
      </c>
      <c r="Z78" s="332">
        <f>VLOOKUP($X78,vstupy!$B$18:$F$31,MATCH($Y78,vstupy!$B$17:$F$17,0),0)</f>
        <v>0</v>
      </c>
      <c r="AA78" s="333" t="s">
        <v>158</v>
      </c>
      <c r="AB78" s="332">
        <f>VLOOKUP($AA78,vstupy!$B$34:$C$36,2,FALSE)</f>
        <v>0</v>
      </c>
      <c r="AC78" s="332">
        <f t="shared" si="1271"/>
        <v>0</v>
      </c>
      <c r="AD78" s="480" t="s">
        <v>36</v>
      </c>
      <c r="AE78" s="473">
        <f>VLOOKUP(AD78,vstupy!$B$3:$C$15,2,FALSE)</f>
        <v>0</v>
      </c>
      <c r="AF78" s="476" t="str">
        <f>IFERROR(IF(M78=0,"N",O78/L78*J78),0)</f>
        <v>N</v>
      </c>
      <c r="AG78" s="419">
        <f>O78*J78</f>
        <v>0</v>
      </c>
      <c r="AH78" s="426">
        <f t="shared" ref="AH78" si="1275">P78*R78*J78</f>
        <v>0</v>
      </c>
      <c r="AI78" s="419">
        <f t="shared" ref="AI78" si="1276">IFERROR(AH78*M78,0)</f>
        <v>0</v>
      </c>
      <c r="AJ78" s="426" t="str">
        <f t="shared" si="177"/>
        <v>N</v>
      </c>
      <c r="AK78" s="419">
        <f t="shared" ref="AK78" si="1277">S78*J78</f>
        <v>0</v>
      </c>
      <c r="AL78" s="419">
        <f>T78*V78*J78</f>
        <v>0</v>
      </c>
      <c r="AM78" s="425">
        <f t="shared" ref="AM78" si="1278">IFERROR(AL78*M78,0)</f>
        <v>0</v>
      </c>
      <c r="AN78" s="419">
        <f t="shared" ref="AN78" si="1279">IF(W78&gt;0,IF(AE78&gt;0,($G$5/160)*(W78/60)*AE78*J78,0),IF(AE78&gt;0,($G$5/160)*((AC78+AC79+AC80)/60)*AE78*J78,0))</f>
        <v>0</v>
      </c>
      <c r="AO78" s="421">
        <f>IFERROR(AN78*M78,0)</f>
        <v>0</v>
      </c>
      <c r="AP78" s="396">
        <f t="shared" ref="AP78" si="1280">IF($N78="In (zvyšuje náklady)",AF78,0)</f>
        <v>0</v>
      </c>
      <c r="AQ78" s="394">
        <f t="shared" ref="AQ78" si="1281">IF($N78="In (zvyšuje náklady)",AG78,0)</f>
        <v>0</v>
      </c>
      <c r="AR78" s="394">
        <f t="shared" ref="AR78" si="1282">IF($N78="In (zvyšuje náklady)",AH78,0)</f>
        <v>0</v>
      </c>
      <c r="AS78" s="394">
        <f t="shared" ref="AS78" si="1283">IF($N78="In (zvyšuje náklady)",AI78,0)</f>
        <v>0</v>
      </c>
      <c r="AT78" s="394">
        <f t="shared" ref="AT78" si="1284">IF($N78="In (zvyšuje náklady)",AJ78,0)</f>
        <v>0</v>
      </c>
      <c r="AU78" s="394">
        <f t="shared" ref="AU78" si="1285">IF($N78="In (zvyšuje náklady)",AK78,0)</f>
        <v>0</v>
      </c>
      <c r="AV78" s="394">
        <f t="shared" ref="AV78" si="1286">IF($N78="In (zvyšuje náklady)",AL78,0)</f>
        <v>0</v>
      </c>
      <c r="AW78" s="394">
        <f t="shared" ref="AW78" si="1287">IF($N78="In (zvyšuje náklady)",AM78,0)</f>
        <v>0</v>
      </c>
      <c r="AX78" s="394">
        <f t="shared" ref="AX78" si="1288">IF($N78="In (zvyšuje náklady)",AN78,0)</f>
        <v>0</v>
      </c>
      <c r="AY78" s="394">
        <f t="shared" ref="AY78" si="1289">IF($N78="In (zvyšuje náklady)",AO78,0)</f>
        <v>0</v>
      </c>
      <c r="AZ78" s="394" t="str">
        <f t="shared" ref="AZ78" si="1290">IF($N78="Out (znižuje náklady)",AF78,"0")</f>
        <v>0</v>
      </c>
      <c r="BA78" s="394" t="str">
        <f t="shared" ref="BA78" si="1291">IF($N78="Out (znižuje náklady)",AG78,"0")</f>
        <v>0</v>
      </c>
      <c r="BB78" s="394" t="str">
        <f t="shared" ref="BB78" si="1292">IF($N78="Out (znižuje náklady)",AH78,"0")</f>
        <v>0</v>
      </c>
      <c r="BC78" s="394" t="str">
        <f t="shared" ref="BC78" si="1293">IF($N78="Out (znižuje náklady)",AI78,"0")</f>
        <v>0</v>
      </c>
      <c r="BD78" s="394" t="str">
        <f t="shared" ref="BD78" si="1294">IF($N78="Out (znižuje náklady)",AJ78,"0")</f>
        <v>0</v>
      </c>
      <c r="BE78" s="394" t="str">
        <f t="shared" ref="BE78" si="1295">IF($N78="Out (znižuje náklady)",AK78,"0")</f>
        <v>0</v>
      </c>
      <c r="BF78" s="394" t="str">
        <f t="shared" ref="BF78" si="1296">IF($N78="Out (znižuje náklady)",AL78,"0")</f>
        <v>0</v>
      </c>
      <c r="BG78" s="394" t="str">
        <f t="shared" ref="BG78" si="1297">IF($N78="Out (znižuje náklady)",AM78,"0")</f>
        <v>0</v>
      </c>
      <c r="BH78" s="394" t="str">
        <f t="shared" ref="BH78" si="1298">IF($N78="Out (znižuje náklady)",AN78,"0")</f>
        <v>0</v>
      </c>
      <c r="BI78" s="534" t="str">
        <f t="shared" ref="BI78" si="1299">IF($N78="Out (znižuje náklady)",AO78,"0")</f>
        <v>0</v>
      </c>
      <c r="BJ78" s="393">
        <f>IF(F78=vstupy!$B$47,0,1)</f>
        <v>1</v>
      </c>
      <c r="BK78" s="396">
        <f t="shared" ref="BK78" si="1300">$BJ78*AP78</f>
        <v>0</v>
      </c>
      <c r="BL78" s="394">
        <f t="shared" ref="BL78" si="1301">$BJ78*AQ78</f>
        <v>0</v>
      </c>
      <c r="BM78" s="394">
        <f t="shared" ref="BM78" si="1302">$BJ78*AR78</f>
        <v>0</v>
      </c>
      <c r="BN78" s="394">
        <f t="shared" ref="BN78" si="1303">$BJ78*AS78</f>
        <v>0</v>
      </c>
      <c r="BO78" s="394">
        <f t="shared" ref="BO78" si="1304">$BJ78*AT78</f>
        <v>0</v>
      </c>
      <c r="BP78" s="394">
        <f t="shared" ref="BP78" si="1305">$BJ78*AU78</f>
        <v>0</v>
      </c>
      <c r="BQ78" s="394">
        <f t="shared" ref="BQ78" si="1306">$BJ78*AV78</f>
        <v>0</v>
      </c>
      <c r="BR78" s="394">
        <f t="shared" ref="BR78" si="1307">$BJ78*AW78</f>
        <v>0</v>
      </c>
      <c r="BS78" s="394">
        <f t="shared" ref="BS78" si="1308">$BJ78*AX78</f>
        <v>0</v>
      </c>
      <c r="BT78" s="395">
        <f t="shared" ref="BT78" si="1309">$BJ78*AY78</f>
        <v>0</v>
      </c>
      <c r="BU78" s="396">
        <f t="shared" ref="BU78" si="1310">$BJ78*AZ78</f>
        <v>0</v>
      </c>
      <c r="BV78" s="394">
        <f t="shared" ref="BV78" si="1311">$BJ78*BA78</f>
        <v>0</v>
      </c>
      <c r="BW78" s="394">
        <f t="shared" ref="BW78" si="1312">$BJ78*BB78</f>
        <v>0</v>
      </c>
      <c r="BX78" s="394">
        <f t="shared" ref="BX78" si="1313">$BJ78*BC78</f>
        <v>0</v>
      </c>
      <c r="BY78" s="394">
        <f t="shared" ref="BY78" si="1314">$BJ78*BD78</f>
        <v>0</v>
      </c>
      <c r="BZ78" s="394">
        <f t="shared" ref="BZ78" si="1315">$BJ78*BE78</f>
        <v>0</v>
      </c>
      <c r="CA78" s="394">
        <f t="shared" ref="CA78" si="1316">$BJ78*BF78</f>
        <v>0</v>
      </c>
      <c r="CB78" s="394">
        <f t="shared" ref="CB78" si="1317">$BJ78*BG78</f>
        <v>0</v>
      </c>
      <c r="CC78" s="394">
        <f t="shared" ref="CC78" si="1318">$BJ78*BH78</f>
        <v>0</v>
      </c>
      <c r="CD78" s="395">
        <f t="shared" ref="CD78" si="1319">$BJ78*BI78</f>
        <v>0</v>
      </c>
      <c r="CE78" s="433">
        <f>IF(N78="Nemení sa",1,0)</f>
        <v>0</v>
      </c>
      <c r="CF78" s="396">
        <f>AG78*$CE78</f>
        <v>0</v>
      </c>
      <c r="CG78" s="394">
        <f>AI78*$CE78</f>
        <v>0</v>
      </c>
      <c r="CH78" s="394">
        <f>AK78*$CE78</f>
        <v>0</v>
      </c>
      <c r="CI78" s="394">
        <f>AM78*$CE78</f>
        <v>0</v>
      </c>
      <c r="CJ78" s="395">
        <f>AO78*$CE78</f>
        <v>0</v>
      </c>
      <c r="CK78" s="434">
        <f t="shared" ref="CK78" si="1320">SUM(CF78:CJ80)</f>
        <v>0</v>
      </c>
      <c r="CL78" s="435">
        <f>IF(F78=vstupy!B$42,"1",0)</f>
        <v>0</v>
      </c>
      <c r="CM78" s="396">
        <f t="shared" ref="CM78:CV78" si="1321">IF($CL78="1",AP78,0)</f>
        <v>0</v>
      </c>
      <c r="CN78" s="394">
        <f t="shared" si="1321"/>
        <v>0</v>
      </c>
      <c r="CO78" s="394">
        <f t="shared" si="1321"/>
        <v>0</v>
      </c>
      <c r="CP78" s="394">
        <f t="shared" si="1321"/>
        <v>0</v>
      </c>
      <c r="CQ78" s="394">
        <f t="shared" si="1321"/>
        <v>0</v>
      </c>
      <c r="CR78" s="394">
        <f t="shared" si="1321"/>
        <v>0</v>
      </c>
      <c r="CS78" s="394">
        <f t="shared" si="1321"/>
        <v>0</v>
      </c>
      <c r="CT78" s="394">
        <f t="shared" si="1321"/>
        <v>0</v>
      </c>
      <c r="CU78" s="394">
        <f t="shared" si="1321"/>
        <v>0</v>
      </c>
      <c r="CV78" s="395">
        <f t="shared" si="1321"/>
        <v>0</v>
      </c>
      <c r="CW78" s="393">
        <f>CP78+CT78+CV78</f>
        <v>0</v>
      </c>
      <c r="CX78" s="393">
        <f t="shared" ref="CX78" si="1322">CN78+CR78</f>
        <v>0</v>
      </c>
      <c r="CY78" s="396">
        <f t="shared" ref="CY78:DH78" si="1323">IF($CL78="1",AZ78,0)</f>
        <v>0</v>
      </c>
      <c r="CZ78" s="394">
        <f t="shared" si="1323"/>
        <v>0</v>
      </c>
      <c r="DA78" s="394">
        <f t="shared" si="1323"/>
        <v>0</v>
      </c>
      <c r="DB78" s="394">
        <f t="shared" si="1323"/>
        <v>0</v>
      </c>
      <c r="DC78" s="394">
        <f t="shared" si="1323"/>
        <v>0</v>
      </c>
      <c r="DD78" s="394">
        <f t="shared" si="1323"/>
        <v>0</v>
      </c>
      <c r="DE78" s="394">
        <f t="shared" si="1323"/>
        <v>0</v>
      </c>
      <c r="DF78" s="394">
        <f t="shared" si="1323"/>
        <v>0</v>
      </c>
      <c r="DG78" s="394">
        <f t="shared" si="1323"/>
        <v>0</v>
      </c>
      <c r="DH78" s="395">
        <f t="shared" si="1323"/>
        <v>0</v>
      </c>
      <c r="DI78" s="390">
        <f>DB78+DF78+DH78</f>
        <v>0</v>
      </c>
      <c r="DJ78" s="390">
        <f t="shared" ref="DJ78" si="1324">CZ78+DD78</f>
        <v>0</v>
      </c>
      <c r="DK78" s="431">
        <f>IF(CE78=0,1,0)</f>
        <v>1</v>
      </c>
      <c r="DL78" s="431">
        <f>IFERROR(IF($AF78="N",AH78+AJ78+AL78+AN78,AF78+AH78+AJ78+AL78+AN78),0)*$DK78</f>
        <v>0</v>
      </c>
      <c r="DM78" s="431">
        <f>(AG78+AI78+AK78+AM78+AO78)*$DK78</f>
        <v>0</v>
      </c>
      <c r="DN78" s="431">
        <f>AS78+AW78+AY78-CW78</f>
        <v>0</v>
      </c>
      <c r="DO78" s="431">
        <f>BC78+BG78+BI78-DI78</f>
        <v>0</v>
      </c>
      <c r="DP78" s="431">
        <f>DN78+DO78</f>
        <v>0</v>
      </c>
      <c r="DQ78" s="430" t="str">
        <f>IF(OR(F78=vstupy!B$40,F78=vstupy!B$41,F78=vstupy!B$42,),"0","1")</f>
        <v>0</v>
      </c>
      <c r="DR78" s="396">
        <f>IF($DQ78="1",AQ78,"0")+CF78</f>
        <v>0</v>
      </c>
      <c r="DS78" s="394">
        <f>IF($DQ78="1",AS78,"0")+CG78</f>
        <v>0</v>
      </c>
      <c r="DT78" s="394">
        <f>IF($DQ78="1",AU78,"0")+CH78</f>
        <v>0</v>
      </c>
      <c r="DU78" s="394">
        <f>IF($DQ78="1",AW78,"0")+CI78</f>
        <v>0</v>
      </c>
      <c r="DV78" s="395">
        <f>IF($DQ78="1",AY78,"0")+CJ78</f>
        <v>0</v>
      </c>
      <c r="DW78" s="461">
        <f t="shared" ref="DW78" si="1325">SUM(DR78:DV80)</f>
        <v>0</v>
      </c>
      <c r="DX78" s="396" t="str">
        <f t="shared" ref="DX78" si="1326">IF($DQ78="1",BA78,"0")</f>
        <v>0</v>
      </c>
      <c r="DY78" s="394" t="str">
        <f t="shared" ref="DY78" si="1327">IF($DQ78="1",BC78,"0")</f>
        <v>0</v>
      </c>
      <c r="DZ78" s="394" t="str">
        <f t="shared" ref="DZ78" si="1328">IF($DQ78="1",BE78,"0")</f>
        <v>0</v>
      </c>
      <c r="EA78" s="394" t="str">
        <f>IF($DQ78="1",BG78,"0")</f>
        <v>0</v>
      </c>
      <c r="EB78" s="395" t="str">
        <f>IF($DQ78="1",BI78,"0")</f>
        <v>0</v>
      </c>
      <c r="EC78" s="461">
        <f t="shared" ref="EC78" si="1329">SUM(DX78:EB80)</f>
        <v>0</v>
      </c>
      <c r="ED78" s="462">
        <f>EC78+DW78</f>
        <v>0</v>
      </c>
    </row>
    <row r="79" spans="1:134" ht="12.6" customHeight="1" x14ac:dyDescent="0.2">
      <c r="B79" s="477"/>
      <c r="C79" s="467"/>
      <c r="D79" s="467"/>
      <c r="E79" s="467"/>
      <c r="F79" s="486"/>
      <c r="G79" s="491"/>
      <c r="H79" s="497"/>
      <c r="I79" s="497"/>
      <c r="J79" s="527"/>
      <c r="K79" s="486"/>
      <c r="L79" s="452"/>
      <c r="M79" s="492"/>
      <c r="N79" s="452"/>
      <c r="O79" s="452"/>
      <c r="P79" s="452"/>
      <c r="Q79" s="428"/>
      <c r="R79" s="423"/>
      <c r="S79" s="452"/>
      <c r="T79" s="453"/>
      <c r="U79" s="428"/>
      <c r="V79" s="423"/>
      <c r="W79" s="452"/>
      <c r="X79" s="330" t="s">
        <v>157</v>
      </c>
      <c r="Y79" s="331" t="s">
        <v>152</v>
      </c>
      <c r="Z79" s="332">
        <f>VLOOKUP($X79,vstupy!$B$18:$F$31,MATCH($Y79,vstupy!$B$17:$F$17,0),0)</f>
        <v>0</v>
      </c>
      <c r="AA79" s="333" t="s">
        <v>158</v>
      </c>
      <c r="AB79" s="332">
        <f>VLOOKUP($AA79,vstupy!$B$34:$C$36,2,FALSE)</f>
        <v>0</v>
      </c>
      <c r="AC79" s="332">
        <f t="shared" si="1271"/>
        <v>0</v>
      </c>
      <c r="AD79" s="481"/>
      <c r="AE79" s="474"/>
      <c r="AF79" s="396"/>
      <c r="AG79" s="420"/>
      <c r="AH79" s="420"/>
      <c r="AI79" s="420"/>
      <c r="AJ79" s="420"/>
      <c r="AK79" s="420"/>
      <c r="AL79" s="420"/>
      <c r="AM79" s="427"/>
      <c r="AN79" s="420"/>
      <c r="AO79" s="422"/>
      <c r="AP79" s="396"/>
      <c r="AQ79" s="394"/>
      <c r="AR79" s="394"/>
      <c r="AS79" s="394"/>
      <c r="AT79" s="394"/>
      <c r="AU79" s="394"/>
      <c r="AV79" s="394"/>
      <c r="AW79" s="394"/>
      <c r="AX79" s="394"/>
      <c r="AY79" s="394"/>
      <c r="AZ79" s="394"/>
      <c r="BA79" s="394"/>
      <c r="BB79" s="394"/>
      <c r="BC79" s="394"/>
      <c r="BD79" s="394"/>
      <c r="BE79" s="394"/>
      <c r="BF79" s="394"/>
      <c r="BG79" s="394"/>
      <c r="BH79" s="394"/>
      <c r="BI79" s="534"/>
      <c r="BJ79" s="393"/>
      <c r="BK79" s="396"/>
      <c r="BL79" s="394"/>
      <c r="BM79" s="394"/>
      <c r="BN79" s="394"/>
      <c r="BO79" s="394"/>
      <c r="BP79" s="394"/>
      <c r="BQ79" s="394"/>
      <c r="BR79" s="394"/>
      <c r="BS79" s="394"/>
      <c r="BT79" s="395"/>
      <c r="BU79" s="396"/>
      <c r="BV79" s="394"/>
      <c r="BW79" s="394"/>
      <c r="BX79" s="394"/>
      <c r="BY79" s="394"/>
      <c r="BZ79" s="394"/>
      <c r="CA79" s="394"/>
      <c r="CB79" s="394"/>
      <c r="CC79" s="394"/>
      <c r="CD79" s="395"/>
      <c r="CE79" s="433"/>
      <c r="CF79" s="396"/>
      <c r="CG79" s="394"/>
      <c r="CH79" s="394"/>
      <c r="CI79" s="394"/>
      <c r="CJ79" s="395"/>
      <c r="CK79" s="434"/>
      <c r="CL79" s="436"/>
      <c r="CM79" s="396"/>
      <c r="CN79" s="394"/>
      <c r="CO79" s="394"/>
      <c r="CP79" s="394"/>
      <c r="CQ79" s="394"/>
      <c r="CR79" s="394"/>
      <c r="CS79" s="394"/>
      <c r="CT79" s="394"/>
      <c r="CU79" s="394"/>
      <c r="CV79" s="395"/>
      <c r="CW79" s="393"/>
      <c r="CX79" s="393"/>
      <c r="CY79" s="396"/>
      <c r="CZ79" s="394"/>
      <c r="DA79" s="394"/>
      <c r="DB79" s="394"/>
      <c r="DC79" s="394"/>
      <c r="DD79" s="394"/>
      <c r="DE79" s="394"/>
      <c r="DF79" s="394"/>
      <c r="DG79" s="394"/>
      <c r="DH79" s="395"/>
      <c r="DI79" s="390"/>
      <c r="DJ79" s="390"/>
      <c r="DK79" s="431"/>
      <c r="DL79" s="431"/>
      <c r="DM79" s="431"/>
      <c r="DN79" s="431"/>
      <c r="DO79" s="431"/>
      <c r="DP79" s="431"/>
      <c r="DQ79" s="430"/>
      <c r="DR79" s="396"/>
      <c r="DS79" s="394"/>
      <c r="DT79" s="394"/>
      <c r="DU79" s="394"/>
      <c r="DV79" s="395"/>
      <c r="DW79" s="461"/>
      <c r="DX79" s="396"/>
      <c r="DY79" s="394"/>
      <c r="DZ79" s="394"/>
      <c r="EA79" s="394"/>
      <c r="EB79" s="395"/>
      <c r="EC79" s="461"/>
      <c r="ED79" s="462"/>
    </row>
    <row r="80" spans="1:134" ht="12.6" customHeight="1" x14ac:dyDescent="0.2">
      <c r="B80" s="477"/>
      <c r="C80" s="467"/>
      <c r="D80" s="467"/>
      <c r="E80" s="467"/>
      <c r="F80" s="487"/>
      <c r="G80" s="491"/>
      <c r="H80" s="498"/>
      <c r="I80" s="498"/>
      <c r="J80" s="528"/>
      <c r="K80" s="487"/>
      <c r="L80" s="452"/>
      <c r="M80" s="492"/>
      <c r="N80" s="452"/>
      <c r="O80" s="452"/>
      <c r="P80" s="452"/>
      <c r="Q80" s="428"/>
      <c r="R80" s="423"/>
      <c r="S80" s="452"/>
      <c r="T80" s="453"/>
      <c r="U80" s="428"/>
      <c r="V80" s="423"/>
      <c r="W80" s="452"/>
      <c r="X80" s="330" t="s">
        <v>157</v>
      </c>
      <c r="Y80" s="331" t="s">
        <v>152</v>
      </c>
      <c r="Z80" s="332">
        <f>VLOOKUP($X80,vstupy!$B$18:$F$31,MATCH($Y80,vstupy!$B$17:$F$17,0),0)</f>
        <v>0</v>
      </c>
      <c r="AA80" s="333" t="s">
        <v>158</v>
      </c>
      <c r="AB80" s="332">
        <f>VLOOKUP($AA80,vstupy!$B$34:$C$36,2,FALSE)</f>
        <v>0</v>
      </c>
      <c r="AC80" s="332">
        <f t="shared" si="1271"/>
        <v>0</v>
      </c>
      <c r="AD80" s="482"/>
      <c r="AE80" s="475"/>
      <c r="AF80" s="396"/>
      <c r="AG80" s="420"/>
      <c r="AH80" s="420"/>
      <c r="AI80" s="420"/>
      <c r="AJ80" s="420"/>
      <c r="AK80" s="420"/>
      <c r="AL80" s="420"/>
      <c r="AM80" s="419"/>
      <c r="AN80" s="420"/>
      <c r="AO80" s="422"/>
      <c r="AP80" s="396"/>
      <c r="AQ80" s="394"/>
      <c r="AR80" s="394"/>
      <c r="AS80" s="394"/>
      <c r="AT80" s="394"/>
      <c r="AU80" s="394"/>
      <c r="AV80" s="394"/>
      <c r="AW80" s="394"/>
      <c r="AX80" s="394"/>
      <c r="AY80" s="394"/>
      <c r="AZ80" s="394"/>
      <c r="BA80" s="394"/>
      <c r="BB80" s="394"/>
      <c r="BC80" s="394"/>
      <c r="BD80" s="394"/>
      <c r="BE80" s="394"/>
      <c r="BF80" s="394"/>
      <c r="BG80" s="394"/>
      <c r="BH80" s="394"/>
      <c r="BI80" s="534"/>
      <c r="BJ80" s="393"/>
      <c r="BK80" s="396"/>
      <c r="BL80" s="394"/>
      <c r="BM80" s="394"/>
      <c r="BN80" s="394"/>
      <c r="BO80" s="394"/>
      <c r="BP80" s="394"/>
      <c r="BQ80" s="394"/>
      <c r="BR80" s="394"/>
      <c r="BS80" s="394"/>
      <c r="BT80" s="395"/>
      <c r="BU80" s="396"/>
      <c r="BV80" s="394"/>
      <c r="BW80" s="394"/>
      <c r="BX80" s="394"/>
      <c r="BY80" s="394"/>
      <c r="BZ80" s="394"/>
      <c r="CA80" s="394"/>
      <c r="CB80" s="394"/>
      <c r="CC80" s="394"/>
      <c r="CD80" s="395"/>
      <c r="CE80" s="433"/>
      <c r="CF80" s="396"/>
      <c r="CG80" s="394"/>
      <c r="CH80" s="394"/>
      <c r="CI80" s="394"/>
      <c r="CJ80" s="395"/>
      <c r="CK80" s="434"/>
      <c r="CL80" s="437"/>
      <c r="CM80" s="396"/>
      <c r="CN80" s="394"/>
      <c r="CO80" s="394"/>
      <c r="CP80" s="394"/>
      <c r="CQ80" s="394"/>
      <c r="CR80" s="394"/>
      <c r="CS80" s="394"/>
      <c r="CT80" s="394"/>
      <c r="CU80" s="394"/>
      <c r="CV80" s="395"/>
      <c r="CW80" s="393"/>
      <c r="CX80" s="393"/>
      <c r="CY80" s="396"/>
      <c r="CZ80" s="394"/>
      <c r="DA80" s="394"/>
      <c r="DB80" s="394"/>
      <c r="DC80" s="394"/>
      <c r="DD80" s="394"/>
      <c r="DE80" s="394"/>
      <c r="DF80" s="394"/>
      <c r="DG80" s="394"/>
      <c r="DH80" s="395"/>
      <c r="DI80" s="390"/>
      <c r="DJ80" s="390"/>
      <c r="DK80" s="431"/>
      <c r="DL80" s="431"/>
      <c r="DM80" s="431"/>
      <c r="DN80" s="431"/>
      <c r="DO80" s="431"/>
      <c r="DP80" s="431"/>
      <c r="DQ80" s="430"/>
      <c r="DR80" s="396"/>
      <c r="DS80" s="394"/>
      <c r="DT80" s="394"/>
      <c r="DU80" s="394"/>
      <c r="DV80" s="395"/>
      <c r="DW80" s="461"/>
      <c r="DX80" s="396"/>
      <c r="DY80" s="394"/>
      <c r="DZ80" s="394"/>
      <c r="EA80" s="394"/>
      <c r="EB80" s="395"/>
      <c r="EC80" s="461"/>
      <c r="ED80" s="462"/>
    </row>
    <row r="81" spans="2:134" ht="12.6" customHeight="1" x14ac:dyDescent="0.2">
      <c r="B81" s="499">
        <f t="shared" ref="B81" si="1330">B78+1</f>
        <v>25</v>
      </c>
      <c r="C81" s="466"/>
      <c r="D81" s="466"/>
      <c r="E81" s="466"/>
      <c r="F81" s="470" t="s">
        <v>212</v>
      </c>
      <c r="G81" s="489"/>
      <c r="H81" s="509" t="str">
        <f t="shared" ref="H81" si="1331">IF($F81="3e)  Skoršia transpozícia  - zavedenie transpozície pred termínom ktorý určuje smernica EÚ. "," ","")</f>
        <v/>
      </c>
      <c r="I81" s="509" t="str">
        <f t="shared" ref="I81" si="1332">IF($F81="3e)  Skoršia transpozícia  - zavedenie transpozície pred termínom ktorý určuje smernica EÚ. ",$H81,"NA")</f>
        <v>NA</v>
      </c>
      <c r="J81" s="523">
        <f>IF(I81&gt;12,1,I81/12)</f>
        <v>1</v>
      </c>
      <c r="K81" s="470"/>
      <c r="L81" s="451"/>
      <c r="M81" s="493">
        <f>IF(L81="N",0,L81)</f>
        <v>0</v>
      </c>
      <c r="N81" s="451" t="s">
        <v>212</v>
      </c>
      <c r="O81" s="451"/>
      <c r="P81" s="451"/>
      <c r="Q81" s="429" t="s">
        <v>36</v>
      </c>
      <c r="R81" s="424">
        <f>VLOOKUP(Q81,vstupy!$B$3:$C$15,2,FALSE)</f>
        <v>0</v>
      </c>
      <c r="S81" s="451"/>
      <c r="T81" s="454"/>
      <c r="U81" s="429" t="s">
        <v>36</v>
      </c>
      <c r="V81" s="424">
        <f>VLOOKUP(U81,vstupy!$B$3:$C$15,2,FALSE)</f>
        <v>0</v>
      </c>
      <c r="W81" s="451"/>
      <c r="X81" s="194" t="s">
        <v>157</v>
      </c>
      <c r="Y81" s="208" t="s">
        <v>152</v>
      </c>
      <c r="Z81" s="205">
        <f>VLOOKUP($X81,vstupy!$B$18:$F$31,MATCH($Y81,vstupy!$B$17:$F$17,0),0)</f>
        <v>0</v>
      </c>
      <c r="AA81" s="133" t="s">
        <v>158</v>
      </c>
      <c r="AB81" s="205">
        <f>VLOOKUP($AA81,vstupy!$B$34:$C$36,2,FALSE)</f>
        <v>0</v>
      </c>
      <c r="AC81" s="205">
        <f t="shared" si="1271"/>
        <v>0</v>
      </c>
      <c r="AD81" s="500" t="s">
        <v>36</v>
      </c>
      <c r="AE81" s="473">
        <f>VLOOKUP(AD81,vstupy!$B$3:$C$15,2,FALSE)</f>
        <v>0</v>
      </c>
      <c r="AF81" s="476" t="str">
        <f>IFERROR(IF(M81=0,"N",O81/L81*J81),0)</f>
        <v>N</v>
      </c>
      <c r="AG81" s="419">
        <f>O81*J81</f>
        <v>0</v>
      </c>
      <c r="AH81" s="426">
        <f t="shared" ref="AH81" si="1333">P81*R81*J81</f>
        <v>0</v>
      </c>
      <c r="AI81" s="419">
        <f t="shared" ref="AI81" si="1334">IFERROR(AH81*M81,0)</f>
        <v>0</v>
      </c>
      <c r="AJ81" s="426" t="str">
        <f t="shared" si="177"/>
        <v>N</v>
      </c>
      <c r="AK81" s="419">
        <f t="shared" ref="AK81" si="1335">S81*J81</f>
        <v>0</v>
      </c>
      <c r="AL81" s="419">
        <f>T81*V81*J81</f>
        <v>0</v>
      </c>
      <c r="AM81" s="425">
        <f t="shared" ref="AM81" si="1336">IFERROR(AL81*M81,0)</f>
        <v>0</v>
      </c>
      <c r="AN81" s="419">
        <f t="shared" ref="AN81" si="1337">IF(W81&gt;0,IF(AE81&gt;0,($G$5/160)*(W81/60)*AE81*J81,0),IF(AE81&gt;0,($G$5/160)*((AC81+AC82+AC83)/60)*AE81*J81,0))</f>
        <v>0</v>
      </c>
      <c r="AO81" s="421">
        <f>IFERROR(AN81*M81,0)</f>
        <v>0</v>
      </c>
      <c r="AP81" s="396">
        <f t="shared" ref="AP81" si="1338">IF($N81="In (zvyšuje náklady)",AF81,0)</f>
        <v>0</v>
      </c>
      <c r="AQ81" s="394">
        <f t="shared" ref="AQ81" si="1339">IF($N81="In (zvyšuje náklady)",AG81,0)</f>
        <v>0</v>
      </c>
      <c r="AR81" s="394">
        <f t="shared" ref="AR81" si="1340">IF($N81="In (zvyšuje náklady)",AH81,0)</f>
        <v>0</v>
      </c>
      <c r="AS81" s="394">
        <f t="shared" ref="AS81" si="1341">IF($N81="In (zvyšuje náklady)",AI81,0)</f>
        <v>0</v>
      </c>
      <c r="AT81" s="394">
        <f t="shared" ref="AT81" si="1342">IF($N81="In (zvyšuje náklady)",AJ81,0)</f>
        <v>0</v>
      </c>
      <c r="AU81" s="394">
        <f t="shared" ref="AU81" si="1343">IF($N81="In (zvyšuje náklady)",AK81,0)</f>
        <v>0</v>
      </c>
      <c r="AV81" s="394">
        <f t="shared" ref="AV81" si="1344">IF($N81="In (zvyšuje náklady)",AL81,0)</f>
        <v>0</v>
      </c>
      <c r="AW81" s="394">
        <f t="shared" ref="AW81" si="1345">IF($N81="In (zvyšuje náklady)",AM81,0)</f>
        <v>0</v>
      </c>
      <c r="AX81" s="394">
        <f t="shared" ref="AX81" si="1346">IF($N81="In (zvyšuje náklady)",AN81,0)</f>
        <v>0</v>
      </c>
      <c r="AY81" s="394">
        <f t="shared" ref="AY81" si="1347">IF($N81="In (zvyšuje náklady)",AO81,0)</f>
        <v>0</v>
      </c>
      <c r="AZ81" s="394" t="str">
        <f t="shared" ref="AZ81" si="1348">IF($N81="Out (znižuje náklady)",AF81,"0")</f>
        <v>0</v>
      </c>
      <c r="BA81" s="394" t="str">
        <f t="shared" ref="BA81" si="1349">IF($N81="Out (znižuje náklady)",AG81,"0")</f>
        <v>0</v>
      </c>
      <c r="BB81" s="394" t="str">
        <f t="shared" ref="BB81" si="1350">IF($N81="Out (znižuje náklady)",AH81,"0")</f>
        <v>0</v>
      </c>
      <c r="BC81" s="394" t="str">
        <f t="shared" ref="BC81" si="1351">IF($N81="Out (znižuje náklady)",AI81,"0")</f>
        <v>0</v>
      </c>
      <c r="BD81" s="394" t="str">
        <f t="shared" ref="BD81" si="1352">IF($N81="Out (znižuje náklady)",AJ81,"0")</f>
        <v>0</v>
      </c>
      <c r="BE81" s="394" t="str">
        <f t="shared" ref="BE81" si="1353">IF($N81="Out (znižuje náklady)",AK81,"0")</f>
        <v>0</v>
      </c>
      <c r="BF81" s="394" t="str">
        <f t="shared" ref="BF81" si="1354">IF($N81="Out (znižuje náklady)",AL81,"0")</f>
        <v>0</v>
      </c>
      <c r="BG81" s="394" t="str">
        <f t="shared" ref="BG81" si="1355">IF($N81="Out (znižuje náklady)",AM81,"0")</f>
        <v>0</v>
      </c>
      <c r="BH81" s="394" t="str">
        <f t="shared" ref="BH81" si="1356">IF($N81="Out (znižuje náklady)",AN81,"0")</f>
        <v>0</v>
      </c>
      <c r="BI81" s="534" t="str">
        <f t="shared" ref="BI81" si="1357">IF($N81="Out (znižuje náklady)",AO81,"0")</f>
        <v>0</v>
      </c>
      <c r="BJ81" s="393">
        <f>IF(F81=vstupy!$B$47,0,1)</f>
        <v>1</v>
      </c>
      <c r="BK81" s="396">
        <f t="shared" ref="BK81" si="1358">$BJ81*AP81</f>
        <v>0</v>
      </c>
      <c r="BL81" s="394">
        <f t="shared" ref="BL81" si="1359">$BJ81*AQ81</f>
        <v>0</v>
      </c>
      <c r="BM81" s="394">
        <f t="shared" ref="BM81" si="1360">$BJ81*AR81</f>
        <v>0</v>
      </c>
      <c r="BN81" s="394">
        <f t="shared" ref="BN81" si="1361">$BJ81*AS81</f>
        <v>0</v>
      </c>
      <c r="BO81" s="394">
        <f t="shared" ref="BO81" si="1362">$BJ81*AT81</f>
        <v>0</v>
      </c>
      <c r="BP81" s="394">
        <f t="shared" ref="BP81" si="1363">$BJ81*AU81</f>
        <v>0</v>
      </c>
      <c r="BQ81" s="394">
        <f t="shared" ref="BQ81" si="1364">$BJ81*AV81</f>
        <v>0</v>
      </c>
      <c r="BR81" s="394">
        <f t="shared" ref="BR81" si="1365">$BJ81*AW81</f>
        <v>0</v>
      </c>
      <c r="BS81" s="394">
        <f t="shared" ref="BS81" si="1366">$BJ81*AX81</f>
        <v>0</v>
      </c>
      <c r="BT81" s="395">
        <f t="shared" ref="BT81" si="1367">$BJ81*AY81</f>
        <v>0</v>
      </c>
      <c r="BU81" s="396">
        <f t="shared" ref="BU81" si="1368">$BJ81*AZ81</f>
        <v>0</v>
      </c>
      <c r="BV81" s="394">
        <f t="shared" ref="BV81" si="1369">$BJ81*BA81</f>
        <v>0</v>
      </c>
      <c r="BW81" s="394">
        <f t="shared" ref="BW81" si="1370">$BJ81*BB81</f>
        <v>0</v>
      </c>
      <c r="BX81" s="394">
        <f t="shared" ref="BX81" si="1371">$BJ81*BC81</f>
        <v>0</v>
      </c>
      <c r="BY81" s="394">
        <f t="shared" ref="BY81" si="1372">$BJ81*BD81</f>
        <v>0</v>
      </c>
      <c r="BZ81" s="394">
        <f t="shared" ref="BZ81" si="1373">$BJ81*BE81</f>
        <v>0</v>
      </c>
      <c r="CA81" s="394">
        <f t="shared" ref="CA81" si="1374">$BJ81*BF81</f>
        <v>0</v>
      </c>
      <c r="CB81" s="394">
        <f t="shared" ref="CB81" si="1375">$BJ81*BG81</f>
        <v>0</v>
      </c>
      <c r="CC81" s="394">
        <f t="shared" ref="CC81" si="1376">$BJ81*BH81</f>
        <v>0</v>
      </c>
      <c r="CD81" s="395">
        <f t="shared" ref="CD81" si="1377">$BJ81*BI81</f>
        <v>0</v>
      </c>
      <c r="CE81" s="433">
        <f>IF(N81="Nemení sa",1,0)</f>
        <v>0</v>
      </c>
      <c r="CF81" s="396">
        <f>AG81*$CE81</f>
        <v>0</v>
      </c>
      <c r="CG81" s="394">
        <f>AI81*$CE81</f>
        <v>0</v>
      </c>
      <c r="CH81" s="394">
        <f>AK81*$CE81</f>
        <v>0</v>
      </c>
      <c r="CI81" s="394">
        <f>AM81*$CE81</f>
        <v>0</v>
      </c>
      <c r="CJ81" s="395">
        <f>AO81*$CE81</f>
        <v>0</v>
      </c>
      <c r="CK81" s="434">
        <f t="shared" ref="CK81" si="1378">SUM(CF81:CJ83)</f>
        <v>0</v>
      </c>
      <c r="CL81" s="435">
        <f>IF(F81=vstupy!B$42,"1",0)</f>
        <v>0</v>
      </c>
      <c r="CM81" s="396">
        <f t="shared" ref="CM81:CV81" si="1379">IF($CL81="1",AP81,0)</f>
        <v>0</v>
      </c>
      <c r="CN81" s="394">
        <f t="shared" si="1379"/>
        <v>0</v>
      </c>
      <c r="CO81" s="394">
        <f t="shared" si="1379"/>
        <v>0</v>
      </c>
      <c r="CP81" s="394">
        <f t="shared" si="1379"/>
        <v>0</v>
      </c>
      <c r="CQ81" s="394">
        <f t="shared" si="1379"/>
        <v>0</v>
      </c>
      <c r="CR81" s="394">
        <f t="shared" si="1379"/>
        <v>0</v>
      </c>
      <c r="CS81" s="394">
        <f t="shared" si="1379"/>
        <v>0</v>
      </c>
      <c r="CT81" s="394">
        <f t="shared" si="1379"/>
        <v>0</v>
      </c>
      <c r="CU81" s="394">
        <f t="shared" si="1379"/>
        <v>0</v>
      </c>
      <c r="CV81" s="395">
        <f t="shared" si="1379"/>
        <v>0</v>
      </c>
      <c r="CW81" s="393">
        <f>CP81+CT81+CV81</f>
        <v>0</v>
      </c>
      <c r="CX81" s="393">
        <f t="shared" ref="CX81" si="1380">CN81+CR81</f>
        <v>0</v>
      </c>
      <c r="CY81" s="396">
        <f t="shared" ref="CY81:DH81" si="1381">IF($CL81="1",AZ81,0)</f>
        <v>0</v>
      </c>
      <c r="CZ81" s="394">
        <f t="shared" si="1381"/>
        <v>0</v>
      </c>
      <c r="DA81" s="394">
        <f t="shared" si="1381"/>
        <v>0</v>
      </c>
      <c r="DB81" s="394">
        <f t="shared" si="1381"/>
        <v>0</v>
      </c>
      <c r="DC81" s="394">
        <f t="shared" si="1381"/>
        <v>0</v>
      </c>
      <c r="DD81" s="394">
        <f t="shared" si="1381"/>
        <v>0</v>
      </c>
      <c r="DE81" s="394">
        <f t="shared" si="1381"/>
        <v>0</v>
      </c>
      <c r="DF81" s="394">
        <f t="shared" si="1381"/>
        <v>0</v>
      </c>
      <c r="DG81" s="394">
        <f t="shared" si="1381"/>
        <v>0</v>
      </c>
      <c r="DH81" s="395">
        <f t="shared" si="1381"/>
        <v>0</v>
      </c>
      <c r="DI81" s="390">
        <f>DB81+DF81+DH81</f>
        <v>0</v>
      </c>
      <c r="DJ81" s="390">
        <f t="shared" ref="DJ81" si="1382">CZ81+DD81</f>
        <v>0</v>
      </c>
      <c r="DK81" s="431">
        <f>IF(CE81=0,1,0)</f>
        <v>1</v>
      </c>
      <c r="DL81" s="431">
        <f>IFERROR(IF($AF81="N",AH81+AJ81+AL81+AN81,AF81+AH81+AJ81+AL81+AN81),0)*$DK81</f>
        <v>0</v>
      </c>
      <c r="DM81" s="431">
        <f>(AG81+AI81+AK81+AM81+AO81)*$DK81</f>
        <v>0</v>
      </c>
      <c r="DN81" s="431">
        <f>AS81+AW81+AY81-CW81</f>
        <v>0</v>
      </c>
      <c r="DO81" s="431">
        <f>BC81+BG81+BI81-DI81</f>
        <v>0</v>
      </c>
      <c r="DP81" s="431">
        <f>DN81+DO81</f>
        <v>0</v>
      </c>
      <c r="DQ81" s="430" t="str">
        <f>IF(OR(F81=vstupy!B$40,F81=vstupy!B$41,F81=vstupy!B$42,),"0","1")</f>
        <v>0</v>
      </c>
      <c r="DR81" s="396">
        <f>IF($DQ81="1",AQ81,"0")+CF81</f>
        <v>0</v>
      </c>
      <c r="DS81" s="394">
        <f>IF($DQ81="1",AS81,"0")+CG81</f>
        <v>0</v>
      </c>
      <c r="DT81" s="394">
        <f>IF($DQ81="1",AU81,"0")+CH81</f>
        <v>0</v>
      </c>
      <c r="DU81" s="394">
        <f>IF($DQ81="1",AW81,"0")+CI81</f>
        <v>0</v>
      </c>
      <c r="DV81" s="395">
        <f>IF($DQ81="1",AY81,"0")+CJ81</f>
        <v>0</v>
      </c>
      <c r="DW81" s="461">
        <f t="shared" ref="DW81" si="1383">SUM(DR81:DV83)</f>
        <v>0</v>
      </c>
      <c r="DX81" s="396" t="str">
        <f t="shared" ref="DX81" si="1384">IF($DQ81="1",BA81,"0")</f>
        <v>0</v>
      </c>
      <c r="DY81" s="394" t="str">
        <f t="shared" ref="DY81" si="1385">IF($DQ81="1",BC81,"0")</f>
        <v>0</v>
      </c>
      <c r="DZ81" s="394" t="str">
        <f t="shared" ref="DZ81" si="1386">IF($DQ81="1",BE81,"0")</f>
        <v>0</v>
      </c>
      <c r="EA81" s="394" t="str">
        <f>IF($DQ81="1",BG81,"0")</f>
        <v>0</v>
      </c>
      <c r="EB81" s="395" t="str">
        <f>IF($DQ81="1",BI81,"0")</f>
        <v>0</v>
      </c>
      <c r="EC81" s="461">
        <f t="shared" ref="EC81" si="1387">SUM(DX81:EB83)</f>
        <v>0</v>
      </c>
      <c r="ED81" s="462">
        <f>EC81+DW81</f>
        <v>0</v>
      </c>
    </row>
    <row r="82" spans="2:134" ht="12.6" customHeight="1" x14ac:dyDescent="0.2">
      <c r="B82" s="499"/>
      <c r="C82" s="466"/>
      <c r="D82" s="466"/>
      <c r="E82" s="466"/>
      <c r="F82" s="471"/>
      <c r="G82" s="489"/>
      <c r="H82" s="510"/>
      <c r="I82" s="510"/>
      <c r="J82" s="524"/>
      <c r="K82" s="471"/>
      <c r="L82" s="451"/>
      <c r="M82" s="493"/>
      <c r="N82" s="451"/>
      <c r="O82" s="451"/>
      <c r="P82" s="451"/>
      <c r="Q82" s="429"/>
      <c r="R82" s="424"/>
      <c r="S82" s="451"/>
      <c r="T82" s="454"/>
      <c r="U82" s="429"/>
      <c r="V82" s="424"/>
      <c r="W82" s="451"/>
      <c r="X82" s="194" t="s">
        <v>157</v>
      </c>
      <c r="Y82" s="208" t="s">
        <v>152</v>
      </c>
      <c r="Z82" s="205">
        <f>VLOOKUP($X82,vstupy!$B$18:$F$31,MATCH($Y82,vstupy!$B$17:$F$17,0),0)</f>
        <v>0</v>
      </c>
      <c r="AA82" s="133" t="s">
        <v>158</v>
      </c>
      <c r="AB82" s="205">
        <f>VLOOKUP($AA82,vstupy!$B$34:$C$36,2,FALSE)</f>
        <v>0</v>
      </c>
      <c r="AC82" s="205">
        <f t="shared" si="1271"/>
        <v>0</v>
      </c>
      <c r="AD82" s="501"/>
      <c r="AE82" s="474"/>
      <c r="AF82" s="396"/>
      <c r="AG82" s="420"/>
      <c r="AH82" s="420"/>
      <c r="AI82" s="420"/>
      <c r="AJ82" s="420"/>
      <c r="AK82" s="420"/>
      <c r="AL82" s="420"/>
      <c r="AM82" s="427"/>
      <c r="AN82" s="420"/>
      <c r="AO82" s="422"/>
      <c r="AP82" s="396"/>
      <c r="AQ82" s="394"/>
      <c r="AR82" s="394"/>
      <c r="AS82" s="394"/>
      <c r="AT82" s="394"/>
      <c r="AU82" s="394"/>
      <c r="AV82" s="394"/>
      <c r="AW82" s="394"/>
      <c r="AX82" s="394"/>
      <c r="AY82" s="394"/>
      <c r="AZ82" s="394"/>
      <c r="BA82" s="394"/>
      <c r="BB82" s="394"/>
      <c r="BC82" s="394"/>
      <c r="BD82" s="394"/>
      <c r="BE82" s="394"/>
      <c r="BF82" s="394"/>
      <c r="BG82" s="394"/>
      <c r="BH82" s="394"/>
      <c r="BI82" s="534"/>
      <c r="BJ82" s="393"/>
      <c r="BK82" s="396"/>
      <c r="BL82" s="394"/>
      <c r="BM82" s="394"/>
      <c r="BN82" s="394"/>
      <c r="BO82" s="394"/>
      <c r="BP82" s="394"/>
      <c r="BQ82" s="394"/>
      <c r="BR82" s="394"/>
      <c r="BS82" s="394"/>
      <c r="BT82" s="395"/>
      <c r="BU82" s="396"/>
      <c r="BV82" s="394"/>
      <c r="BW82" s="394"/>
      <c r="BX82" s="394"/>
      <c r="BY82" s="394"/>
      <c r="BZ82" s="394"/>
      <c r="CA82" s="394"/>
      <c r="CB82" s="394"/>
      <c r="CC82" s="394"/>
      <c r="CD82" s="395"/>
      <c r="CE82" s="433"/>
      <c r="CF82" s="396"/>
      <c r="CG82" s="394"/>
      <c r="CH82" s="394"/>
      <c r="CI82" s="394"/>
      <c r="CJ82" s="395"/>
      <c r="CK82" s="434"/>
      <c r="CL82" s="436"/>
      <c r="CM82" s="396"/>
      <c r="CN82" s="394"/>
      <c r="CO82" s="394"/>
      <c r="CP82" s="394"/>
      <c r="CQ82" s="394"/>
      <c r="CR82" s="394"/>
      <c r="CS82" s="394"/>
      <c r="CT82" s="394"/>
      <c r="CU82" s="394"/>
      <c r="CV82" s="395"/>
      <c r="CW82" s="393"/>
      <c r="CX82" s="393"/>
      <c r="CY82" s="396"/>
      <c r="CZ82" s="394"/>
      <c r="DA82" s="394"/>
      <c r="DB82" s="394"/>
      <c r="DC82" s="394"/>
      <c r="DD82" s="394"/>
      <c r="DE82" s="394"/>
      <c r="DF82" s="394"/>
      <c r="DG82" s="394"/>
      <c r="DH82" s="395"/>
      <c r="DI82" s="390"/>
      <c r="DJ82" s="390"/>
      <c r="DK82" s="431"/>
      <c r="DL82" s="431"/>
      <c r="DM82" s="431"/>
      <c r="DN82" s="431"/>
      <c r="DO82" s="431"/>
      <c r="DP82" s="431"/>
      <c r="DQ82" s="430"/>
      <c r="DR82" s="396"/>
      <c r="DS82" s="394"/>
      <c r="DT82" s="394"/>
      <c r="DU82" s="394"/>
      <c r="DV82" s="395"/>
      <c r="DW82" s="461"/>
      <c r="DX82" s="396"/>
      <c r="DY82" s="394"/>
      <c r="DZ82" s="394"/>
      <c r="EA82" s="394"/>
      <c r="EB82" s="395"/>
      <c r="EC82" s="461"/>
      <c r="ED82" s="462"/>
    </row>
    <row r="83" spans="2:134" ht="12.6" customHeight="1" x14ac:dyDescent="0.2">
      <c r="B83" s="499"/>
      <c r="C83" s="466"/>
      <c r="D83" s="466"/>
      <c r="E83" s="466"/>
      <c r="F83" s="472"/>
      <c r="G83" s="489"/>
      <c r="H83" s="511"/>
      <c r="I83" s="511"/>
      <c r="J83" s="525"/>
      <c r="K83" s="472"/>
      <c r="L83" s="451"/>
      <c r="M83" s="493"/>
      <c r="N83" s="451"/>
      <c r="O83" s="451"/>
      <c r="P83" s="451"/>
      <c r="Q83" s="429"/>
      <c r="R83" s="424"/>
      <c r="S83" s="451"/>
      <c r="T83" s="454"/>
      <c r="U83" s="429"/>
      <c r="V83" s="424"/>
      <c r="W83" s="451"/>
      <c r="X83" s="194" t="s">
        <v>157</v>
      </c>
      <c r="Y83" s="208" t="s">
        <v>152</v>
      </c>
      <c r="Z83" s="205">
        <f>VLOOKUP($X83,vstupy!$B$18:$F$31,MATCH($Y83,vstupy!$B$17:$F$17,0),0)</f>
        <v>0</v>
      </c>
      <c r="AA83" s="133" t="s">
        <v>158</v>
      </c>
      <c r="AB83" s="205">
        <f>VLOOKUP($AA83,vstupy!$B$34:$C$36,2,FALSE)</f>
        <v>0</v>
      </c>
      <c r="AC83" s="205">
        <f t="shared" si="1271"/>
        <v>0</v>
      </c>
      <c r="AD83" s="502"/>
      <c r="AE83" s="475"/>
      <c r="AF83" s="396"/>
      <c r="AG83" s="420"/>
      <c r="AH83" s="420"/>
      <c r="AI83" s="420"/>
      <c r="AJ83" s="420"/>
      <c r="AK83" s="420"/>
      <c r="AL83" s="420"/>
      <c r="AM83" s="419"/>
      <c r="AN83" s="420"/>
      <c r="AO83" s="422"/>
      <c r="AP83" s="396"/>
      <c r="AQ83" s="394"/>
      <c r="AR83" s="394"/>
      <c r="AS83" s="394"/>
      <c r="AT83" s="394"/>
      <c r="AU83" s="394"/>
      <c r="AV83" s="394"/>
      <c r="AW83" s="394"/>
      <c r="AX83" s="394"/>
      <c r="AY83" s="394"/>
      <c r="AZ83" s="394"/>
      <c r="BA83" s="394"/>
      <c r="BB83" s="394"/>
      <c r="BC83" s="394"/>
      <c r="BD83" s="394"/>
      <c r="BE83" s="394"/>
      <c r="BF83" s="394"/>
      <c r="BG83" s="394"/>
      <c r="BH83" s="394"/>
      <c r="BI83" s="534"/>
      <c r="BJ83" s="393"/>
      <c r="BK83" s="396"/>
      <c r="BL83" s="394"/>
      <c r="BM83" s="394"/>
      <c r="BN83" s="394"/>
      <c r="BO83" s="394"/>
      <c r="BP83" s="394"/>
      <c r="BQ83" s="394"/>
      <c r="BR83" s="394"/>
      <c r="BS83" s="394"/>
      <c r="BT83" s="395"/>
      <c r="BU83" s="396"/>
      <c r="BV83" s="394"/>
      <c r="BW83" s="394"/>
      <c r="BX83" s="394"/>
      <c r="BY83" s="394"/>
      <c r="BZ83" s="394"/>
      <c r="CA83" s="394"/>
      <c r="CB83" s="394"/>
      <c r="CC83" s="394"/>
      <c r="CD83" s="395"/>
      <c r="CE83" s="433"/>
      <c r="CF83" s="396"/>
      <c r="CG83" s="394"/>
      <c r="CH83" s="394"/>
      <c r="CI83" s="394"/>
      <c r="CJ83" s="395"/>
      <c r="CK83" s="434"/>
      <c r="CL83" s="437"/>
      <c r="CM83" s="396"/>
      <c r="CN83" s="394"/>
      <c r="CO83" s="394"/>
      <c r="CP83" s="394"/>
      <c r="CQ83" s="394"/>
      <c r="CR83" s="394"/>
      <c r="CS83" s="394"/>
      <c r="CT83" s="394"/>
      <c r="CU83" s="394"/>
      <c r="CV83" s="395"/>
      <c r="CW83" s="393"/>
      <c r="CX83" s="393"/>
      <c r="CY83" s="396"/>
      <c r="CZ83" s="394"/>
      <c r="DA83" s="394"/>
      <c r="DB83" s="394"/>
      <c r="DC83" s="394"/>
      <c r="DD83" s="394"/>
      <c r="DE83" s="394"/>
      <c r="DF83" s="394"/>
      <c r="DG83" s="394"/>
      <c r="DH83" s="395"/>
      <c r="DI83" s="390"/>
      <c r="DJ83" s="390"/>
      <c r="DK83" s="431"/>
      <c r="DL83" s="431"/>
      <c r="DM83" s="431"/>
      <c r="DN83" s="431"/>
      <c r="DO83" s="431"/>
      <c r="DP83" s="431"/>
      <c r="DQ83" s="430"/>
      <c r="DR83" s="396"/>
      <c r="DS83" s="394"/>
      <c r="DT83" s="394"/>
      <c r="DU83" s="394"/>
      <c r="DV83" s="395"/>
      <c r="DW83" s="461"/>
      <c r="DX83" s="396"/>
      <c r="DY83" s="394"/>
      <c r="DZ83" s="394"/>
      <c r="EA83" s="394"/>
      <c r="EB83" s="395"/>
      <c r="EC83" s="461"/>
      <c r="ED83" s="462"/>
    </row>
    <row r="84" spans="2:134" ht="12.6" customHeight="1" x14ac:dyDescent="0.2">
      <c r="B84" s="477">
        <f t="shared" ref="B84" si="1388">B81+1</f>
        <v>26</v>
      </c>
      <c r="C84" s="467"/>
      <c r="D84" s="467"/>
      <c r="E84" s="467"/>
      <c r="F84" s="485" t="s">
        <v>212</v>
      </c>
      <c r="G84" s="491"/>
      <c r="H84" s="496" t="str">
        <f t="shared" ref="H84" si="1389">IF($F84="3e)  Skoršia transpozícia  - zavedenie transpozície pred termínom ktorý určuje smernica EÚ. "," ","")</f>
        <v/>
      </c>
      <c r="I84" s="496" t="str">
        <f t="shared" ref="I84" si="1390">IF($F84="3e)  Skoršia transpozícia  - zavedenie transpozície pred termínom ktorý určuje smernica EÚ. ",$H84,"NA")</f>
        <v>NA</v>
      </c>
      <c r="J84" s="526">
        <f>IF(I84&gt;12,1,I84/12)</f>
        <v>1</v>
      </c>
      <c r="K84" s="485"/>
      <c r="L84" s="452"/>
      <c r="M84" s="492">
        <f>IF(L84="N",0,L84)</f>
        <v>0</v>
      </c>
      <c r="N84" s="452" t="s">
        <v>212</v>
      </c>
      <c r="O84" s="452"/>
      <c r="P84" s="452"/>
      <c r="Q84" s="428" t="s">
        <v>36</v>
      </c>
      <c r="R84" s="423">
        <f>VLOOKUP(Q84,vstupy!$B$3:$C$15,2,FALSE)</f>
        <v>0</v>
      </c>
      <c r="S84" s="452"/>
      <c r="T84" s="453"/>
      <c r="U84" s="428" t="s">
        <v>36</v>
      </c>
      <c r="V84" s="423">
        <f>VLOOKUP(U84,vstupy!$B$3:$C$15,2,FALSE)</f>
        <v>0</v>
      </c>
      <c r="W84" s="452"/>
      <c r="X84" s="330" t="s">
        <v>157</v>
      </c>
      <c r="Y84" s="331" t="s">
        <v>152</v>
      </c>
      <c r="Z84" s="332">
        <f>VLOOKUP($X84,vstupy!$B$18:$F$31,MATCH($Y84,vstupy!$B$17:$F$17,0),0)</f>
        <v>0</v>
      </c>
      <c r="AA84" s="333" t="s">
        <v>158</v>
      </c>
      <c r="AB84" s="332">
        <f>VLOOKUP($AA84,vstupy!$B$34:$C$36,2,FALSE)</f>
        <v>0</v>
      </c>
      <c r="AC84" s="332">
        <f t="shared" si="1271"/>
        <v>0</v>
      </c>
      <c r="AD84" s="480" t="s">
        <v>36</v>
      </c>
      <c r="AE84" s="473">
        <f>VLOOKUP(AD84,vstupy!$B$3:$C$15,2,FALSE)</f>
        <v>0</v>
      </c>
      <c r="AF84" s="476" t="str">
        <f>IFERROR(IF(M84=0,"N",O84/L84*J84),0)</f>
        <v>N</v>
      </c>
      <c r="AG84" s="419">
        <f>O84*J84</f>
        <v>0</v>
      </c>
      <c r="AH84" s="426">
        <f t="shared" ref="AH84" si="1391">P84*R84*J84</f>
        <v>0</v>
      </c>
      <c r="AI84" s="419">
        <f t="shared" ref="AI84" si="1392">IFERROR(AH84*M84,0)</f>
        <v>0</v>
      </c>
      <c r="AJ84" s="426" t="str">
        <f t="shared" ref="AJ84:AJ147" si="1393">IFERROR(IF(M84=0,"N",S84/L84*J84),0)</f>
        <v>N</v>
      </c>
      <c r="AK84" s="419">
        <f t="shared" ref="AK84" si="1394">S84*J84</f>
        <v>0</v>
      </c>
      <c r="AL84" s="419">
        <f>T84*V84*J84</f>
        <v>0</v>
      </c>
      <c r="AM84" s="425">
        <f t="shared" ref="AM84" si="1395">IFERROR(AL84*M84,0)</f>
        <v>0</v>
      </c>
      <c r="AN84" s="419">
        <f t="shared" ref="AN84" si="1396">IF(W84&gt;0,IF(AE84&gt;0,($G$5/160)*(W84/60)*AE84*J84,0),IF(AE84&gt;0,($G$5/160)*((AC84+AC85+AC86)/60)*AE84*J84,0))</f>
        <v>0</v>
      </c>
      <c r="AO84" s="421">
        <f>IFERROR(AN84*M84,0)</f>
        <v>0</v>
      </c>
      <c r="AP84" s="396">
        <f t="shared" ref="AP84" si="1397">IF($N84="In (zvyšuje náklady)",AF84,0)</f>
        <v>0</v>
      </c>
      <c r="AQ84" s="394">
        <f t="shared" ref="AQ84" si="1398">IF($N84="In (zvyšuje náklady)",AG84,0)</f>
        <v>0</v>
      </c>
      <c r="AR84" s="394">
        <f t="shared" ref="AR84" si="1399">IF($N84="In (zvyšuje náklady)",AH84,0)</f>
        <v>0</v>
      </c>
      <c r="AS84" s="394">
        <f t="shared" ref="AS84" si="1400">IF($N84="In (zvyšuje náklady)",AI84,0)</f>
        <v>0</v>
      </c>
      <c r="AT84" s="394">
        <f t="shared" ref="AT84" si="1401">IF($N84="In (zvyšuje náklady)",AJ84,0)</f>
        <v>0</v>
      </c>
      <c r="AU84" s="394">
        <f t="shared" ref="AU84" si="1402">IF($N84="In (zvyšuje náklady)",AK84,0)</f>
        <v>0</v>
      </c>
      <c r="AV84" s="394">
        <f t="shared" ref="AV84" si="1403">IF($N84="In (zvyšuje náklady)",AL84,0)</f>
        <v>0</v>
      </c>
      <c r="AW84" s="394">
        <f t="shared" ref="AW84" si="1404">IF($N84="In (zvyšuje náklady)",AM84,0)</f>
        <v>0</v>
      </c>
      <c r="AX84" s="394">
        <f t="shared" ref="AX84" si="1405">IF($N84="In (zvyšuje náklady)",AN84,0)</f>
        <v>0</v>
      </c>
      <c r="AY84" s="394">
        <f t="shared" ref="AY84" si="1406">IF($N84="In (zvyšuje náklady)",AO84,0)</f>
        <v>0</v>
      </c>
      <c r="AZ84" s="394" t="str">
        <f t="shared" ref="AZ84" si="1407">IF($N84="Out (znižuje náklady)",AF84,"0")</f>
        <v>0</v>
      </c>
      <c r="BA84" s="394" t="str">
        <f t="shared" ref="BA84" si="1408">IF($N84="Out (znižuje náklady)",AG84,"0")</f>
        <v>0</v>
      </c>
      <c r="BB84" s="394" t="str">
        <f t="shared" ref="BB84" si="1409">IF($N84="Out (znižuje náklady)",AH84,"0")</f>
        <v>0</v>
      </c>
      <c r="BC84" s="394" t="str">
        <f t="shared" ref="BC84" si="1410">IF($N84="Out (znižuje náklady)",AI84,"0")</f>
        <v>0</v>
      </c>
      <c r="BD84" s="394" t="str">
        <f t="shared" ref="BD84" si="1411">IF($N84="Out (znižuje náklady)",AJ84,"0")</f>
        <v>0</v>
      </c>
      <c r="BE84" s="394" t="str">
        <f t="shared" ref="BE84" si="1412">IF($N84="Out (znižuje náklady)",AK84,"0")</f>
        <v>0</v>
      </c>
      <c r="BF84" s="394" t="str">
        <f t="shared" ref="BF84" si="1413">IF($N84="Out (znižuje náklady)",AL84,"0")</f>
        <v>0</v>
      </c>
      <c r="BG84" s="394" t="str">
        <f t="shared" ref="BG84" si="1414">IF($N84="Out (znižuje náklady)",AM84,"0")</f>
        <v>0</v>
      </c>
      <c r="BH84" s="394" t="str">
        <f t="shared" ref="BH84" si="1415">IF($N84="Out (znižuje náklady)",AN84,"0")</f>
        <v>0</v>
      </c>
      <c r="BI84" s="534" t="str">
        <f t="shared" ref="BI84" si="1416">IF($N84="Out (znižuje náklady)",AO84,"0")</f>
        <v>0</v>
      </c>
      <c r="BJ84" s="393">
        <f>IF(F84=vstupy!$B$47,0,1)</f>
        <v>1</v>
      </c>
      <c r="BK84" s="396">
        <f t="shared" ref="BK84" si="1417">$BJ84*AP84</f>
        <v>0</v>
      </c>
      <c r="BL84" s="394">
        <f t="shared" ref="BL84" si="1418">$BJ84*AQ84</f>
        <v>0</v>
      </c>
      <c r="BM84" s="394">
        <f t="shared" ref="BM84" si="1419">$BJ84*AR84</f>
        <v>0</v>
      </c>
      <c r="BN84" s="394">
        <f t="shared" ref="BN84" si="1420">$BJ84*AS84</f>
        <v>0</v>
      </c>
      <c r="BO84" s="394">
        <f t="shared" ref="BO84" si="1421">$BJ84*AT84</f>
        <v>0</v>
      </c>
      <c r="BP84" s="394">
        <f t="shared" ref="BP84" si="1422">$BJ84*AU84</f>
        <v>0</v>
      </c>
      <c r="BQ84" s="394">
        <f t="shared" ref="BQ84" si="1423">$BJ84*AV84</f>
        <v>0</v>
      </c>
      <c r="BR84" s="394">
        <f t="shared" ref="BR84" si="1424">$BJ84*AW84</f>
        <v>0</v>
      </c>
      <c r="BS84" s="394">
        <f t="shared" ref="BS84" si="1425">$BJ84*AX84</f>
        <v>0</v>
      </c>
      <c r="BT84" s="395">
        <f t="shared" ref="BT84" si="1426">$BJ84*AY84</f>
        <v>0</v>
      </c>
      <c r="BU84" s="396">
        <f t="shared" ref="BU84" si="1427">$BJ84*AZ84</f>
        <v>0</v>
      </c>
      <c r="BV84" s="394">
        <f t="shared" ref="BV84" si="1428">$BJ84*BA84</f>
        <v>0</v>
      </c>
      <c r="BW84" s="394">
        <f t="shared" ref="BW84" si="1429">$BJ84*BB84</f>
        <v>0</v>
      </c>
      <c r="BX84" s="394">
        <f t="shared" ref="BX84" si="1430">$BJ84*BC84</f>
        <v>0</v>
      </c>
      <c r="BY84" s="394">
        <f t="shared" ref="BY84" si="1431">$BJ84*BD84</f>
        <v>0</v>
      </c>
      <c r="BZ84" s="394">
        <f t="shared" ref="BZ84" si="1432">$BJ84*BE84</f>
        <v>0</v>
      </c>
      <c r="CA84" s="394">
        <f t="shared" ref="CA84" si="1433">$BJ84*BF84</f>
        <v>0</v>
      </c>
      <c r="CB84" s="394">
        <f t="shared" ref="CB84" si="1434">$BJ84*BG84</f>
        <v>0</v>
      </c>
      <c r="CC84" s="394">
        <f t="shared" ref="CC84" si="1435">$BJ84*BH84</f>
        <v>0</v>
      </c>
      <c r="CD84" s="395">
        <f t="shared" ref="CD84" si="1436">$BJ84*BI84</f>
        <v>0</v>
      </c>
      <c r="CE84" s="433">
        <f>IF(N84="Nemení sa",1,0)</f>
        <v>0</v>
      </c>
      <c r="CF84" s="396">
        <f>AG84*$CE84</f>
        <v>0</v>
      </c>
      <c r="CG84" s="394">
        <f>AI84*$CE84</f>
        <v>0</v>
      </c>
      <c r="CH84" s="394">
        <f>AK84*$CE84</f>
        <v>0</v>
      </c>
      <c r="CI84" s="394">
        <f>AM84*$CE84</f>
        <v>0</v>
      </c>
      <c r="CJ84" s="395">
        <f>AO84*$CE84</f>
        <v>0</v>
      </c>
      <c r="CK84" s="434">
        <f t="shared" ref="CK84" si="1437">SUM(CF84:CJ86)</f>
        <v>0</v>
      </c>
      <c r="CL84" s="435">
        <f>IF(F84=vstupy!B$42,"1",0)</f>
        <v>0</v>
      </c>
      <c r="CM84" s="396">
        <f t="shared" ref="CM84:CV84" si="1438">IF($CL84="1",AP84,0)</f>
        <v>0</v>
      </c>
      <c r="CN84" s="394">
        <f t="shared" si="1438"/>
        <v>0</v>
      </c>
      <c r="CO84" s="394">
        <f t="shared" si="1438"/>
        <v>0</v>
      </c>
      <c r="CP84" s="394">
        <f t="shared" si="1438"/>
        <v>0</v>
      </c>
      <c r="CQ84" s="394">
        <f t="shared" si="1438"/>
        <v>0</v>
      </c>
      <c r="CR84" s="394">
        <f t="shared" si="1438"/>
        <v>0</v>
      </c>
      <c r="CS84" s="394">
        <f t="shared" si="1438"/>
        <v>0</v>
      </c>
      <c r="CT84" s="394">
        <f t="shared" si="1438"/>
        <v>0</v>
      </c>
      <c r="CU84" s="394">
        <f t="shared" si="1438"/>
        <v>0</v>
      </c>
      <c r="CV84" s="395">
        <f t="shared" si="1438"/>
        <v>0</v>
      </c>
      <c r="CW84" s="393">
        <f>CP84+CT84+CV84</f>
        <v>0</v>
      </c>
      <c r="CX84" s="393">
        <f t="shared" ref="CX84" si="1439">CN84+CR84</f>
        <v>0</v>
      </c>
      <c r="CY84" s="396">
        <f t="shared" ref="CY84:DH84" si="1440">IF($CL84="1",AZ84,0)</f>
        <v>0</v>
      </c>
      <c r="CZ84" s="394">
        <f t="shared" si="1440"/>
        <v>0</v>
      </c>
      <c r="DA84" s="394">
        <f t="shared" si="1440"/>
        <v>0</v>
      </c>
      <c r="DB84" s="394">
        <f t="shared" si="1440"/>
        <v>0</v>
      </c>
      <c r="DC84" s="394">
        <f t="shared" si="1440"/>
        <v>0</v>
      </c>
      <c r="DD84" s="394">
        <f t="shared" si="1440"/>
        <v>0</v>
      </c>
      <c r="DE84" s="394">
        <f t="shared" si="1440"/>
        <v>0</v>
      </c>
      <c r="DF84" s="394">
        <f t="shared" si="1440"/>
        <v>0</v>
      </c>
      <c r="DG84" s="394">
        <f t="shared" si="1440"/>
        <v>0</v>
      </c>
      <c r="DH84" s="395">
        <f t="shared" si="1440"/>
        <v>0</v>
      </c>
      <c r="DI84" s="390">
        <f>DB84+DF84+DH84</f>
        <v>0</v>
      </c>
      <c r="DJ84" s="390">
        <f t="shared" ref="DJ84" si="1441">CZ84+DD84</f>
        <v>0</v>
      </c>
      <c r="DK84" s="431">
        <f>IF(CE84=0,1,0)</f>
        <v>1</v>
      </c>
      <c r="DL84" s="431">
        <f>IFERROR(IF($AF84="N",AH84+AJ84+AL84+AN84,AF84+AH84+AJ84+AL84+AN84),0)*$DK84</f>
        <v>0</v>
      </c>
      <c r="DM84" s="431">
        <f>(AG84+AI84+AK84+AM84+AO84)*$DK84</f>
        <v>0</v>
      </c>
      <c r="DN84" s="431">
        <f>AS84+AW84+AY84-CW84</f>
        <v>0</v>
      </c>
      <c r="DO84" s="431">
        <f>BC84+BG84+BI84-DI84</f>
        <v>0</v>
      </c>
      <c r="DP84" s="431">
        <f>DN84+DO84</f>
        <v>0</v>
      </c>
      <c r="DQ84" s="430" t="str">
        <f>IF(OR(F84=vstupy!B$40,F84=vstupy!B$41,F84=vstupy!B$42,),"0","1")</f>
        <v>0</v>
      </c>
      <c r="DR84" s="396">
        <f>IF($DQ84="1",AQ84,"0")+CF84</f>
        <v>0</v>
      </c>
      <c r="DS84" s="394">
        <f>IF($DQ84="1",AS84,"0")+CG84</f>
        <v>0</v>
      </c>
      <c r="DT84" s="394">
        <f>IF($DQ84="1",AU84,"0")+CH84</f>
        <v>0</v>
      </c>
      <c r="DU84" s="394">
        <f>IF($DQ84="1",AW84,"0")+CI84</f>
        <v>0</v>
      </c>
      <c r="DV84" s="395">
        <f>IF($DQ84="1",AY84,"0")+CJ84</f>
        <v>0</v>
      </c>
      <c r="DW84" s="461">
        <f t="shared" ref="DW84" si="1442">SUM(DR84:DV86)</f>
        <v>0</v>
      </c>
      <c r="DX84" s="396" t="str">
        <f t="shared" ref="DX84" si="1443">IF($DQ84="1",BA84,"0")</f>
        <v>0</v>
      </c>
      <c r="DY84" s="394" t="str">
        <f t="shared" ref="DY84" si="1444">IF($DQ84="1",BC84,"0")</f>
        <v>0</v>
      </c>
      <c r="DZ84" s="394" t="str">
        <f t="shared" ref="DZ84" si="1445">IF($DQ84="1",BE84,"0")</f>
        <v>0</v>
      </c>
      <c r="EA84" s="394" t="str">
        <f>IF($DQ84="1",BG84,"0")</f>
        <v>0</v>
      </c>
      <c r="EB84" s="395" t="str">
        <f>IF($DQ84="1",BI84,"0")</f>
        <v>0</v>
      </c>
      <c r="EC84" s="461">
        <f t="shared" ref="EC84" si="1446">SUM(DX84:EB86)</f>
        <v>0</v>
      </c>
      <c r="ED84" s="462">
        <f>EC84+DW84</f>
        <v>0</v>
      </c>
    </row>
    <row r="85" spans="2:134" ht="12.6" customHeight="1" x14ac:dyDescent="0.2">
      <c r="B85" s="477"/>
      <c r="C85" s="467"/>
      <c r="D85" s="467"/>
      <c r="E85" s="467"/>
      <c r="F85" s="486"/>
      <c r="G85" s="491"/>
      <c r="H85" s="497"/>
      <c r="I85" s="497"/>
      <c r="J85" s="527"/>
      <c r="K85" s="486"/>
      <c r="L85" s="452"/>
      <c r="M85" s="492"/>
      <c r="N85" s="452"/>
      <c r="O85" s="452"/>
      <c r="P85" s="452"/>
      <c r="Q85" s="428"/>
      <c r="R85" s="423"/>
      <c r="S85" s="452"/>
      <c r="T85" s="453"/>
      <c r="U85" s="428"/>
      <c r="V85" s="423"/>
      <c r="W85" s="452"/>
      <c r="X85" s="330" t="s">
        <v>157</v>
      </c>
      <c r="Y85" s="331" t="s">
        <v>152</v>
      </c>
      <c r="Z85" s="332">
        <f>VLOOKUP($X85,vstupy!$B$18:$F$31,MATCH($Y85,vstupy!$B$17:$F$17,0),0)</f>
        <v>0</v>
      </c>
      <c r="AA85" s="333" t="s">
        <v>158</v>
      </c>
      <c r="AB85" s="332">
        <f>VLOOKUP($AA85,vstupy!$B$34:$C$36,2,FALSE)</f>
        <v>0</v>
      </c>
      <c r="AC85" s="332">
        <f t="shared" si="1271"/>
        <v>0</v>
      </c>
      <c r="AD85" s="481"/>
      <c r="AE85" s="474"/>
      <c r="AF85" s="396"/>
      <c r="AG85" s="420"/>
      <c r="AH85" s="420"/>
      <c r="AI85" s="420"/>
      <c r="AJ85" s="420"/>
      <c r="AK85" s="420"/>
      <c r="AL85" s="420"/>
      <c r="AM85" s="427"/>
      <c r="AN85" s="420"/>
      <c r="AO85" s="422"/>
      <c r="AP85" s="396"/>
      <c r="AQ85" s="394"/>
      <c r="AR85" s="394"/>
      <c r="AS85" s="394"/>
      <c r="AT85" s="394"/>
      <c r="AU85" s="394"/>
      <c r="AV85" s="394"/>
      <c r="AW85" s="394"/>
      <c r="AX85" s="394"/>
      <c r="AY85" s="394"/>
      <c r="AZ85" s="394"/>
      <c r="BA85" s="394"/>
      <c r="BB85" s="394"/>
      <c r="BC85" s="394"/>
      <c r="BD85" s="394"/>
      <c r="BE85" s="394"/>
      <c r="BF85" s="394"/>
      <c r="BG85" s="394"/>
      <c r="BH85" s="394"/>
      <c r="BI85" s="534"/>
      <c r="BJ85" s="393"/>
      <c r="BK85" s="396"/>
      <c r="BL85" s="394"/>
      <c r="BM85" s="394"/>
      <c r="BN85" s="394"/>
      <c r="BO85" s="394"/>
      <c r="BP85" s="394"/>
      <c r="BQ85" s="394"/>
      <c r="BR85" s="394"/>
      <c r="BS85" s="394"/>
      <c r="BT85" s="395"/>
      <c r="BU85" s="396"/>
      <c r="BV85" s="394"/>
      <c r="BW85" s="394"/>
      <c r="BX85" s="394"/>
      <c r="BY85" s="394"/>
      <c r="BZ85" s="394"/>
      <c r="CA85" s="394"/>
      <c r="CB85" s="394"/>
      <c r="CC85" s="394"/>
      <c r="CD85" s="395"/>
      <c r="CE85" s="433"/>
      <c r="CF85" s="396"/>
      <c r="CG85" s="394"/>
      <c r="CH85" s="394"/>
      <c r="CI85" s="394"/>
      <c r="CJ85" s="395"/>
      <c r="CK85" s="434"/>
      <c r="CL85" s="436"/>
      <c r="CM85" s="396"/>
      <c r="CN85" s="394"/>
      <c r="CO85" s="394"/>
      <c r="CP85" s="394"/>
      <c r="CQ85" s="394"/>
      <c r="CR85" s="394"/>
      <c r="CS85" s="394"/>
      <c r="CT85" s="394"/>
      <c r="CU85" s="394"/>
      <c r="CV85" s="395"/>
      <c r="CW85" s="393"/>
      <c r="CX85" s="393"/>
      <c r="CY85" s="396"/>
      <c r="CZ85" s="394"/>
      <c r="DA85" s="394"/>
      <c r="DB85" s="394"/>
      <c r="DC85" s="394"/>
      <c r="DD85" s="394"/>
      <c r="DE85" s="394"/>
      <c r="DF85" s="394"/>
      <c r="DG85" s="394"/>
      <c r="DH85" s="395"/>
      <c r="DI85" s="390"/>
      <c r="DJ85" s="390"/>
      <c r="DK85" s="431"/>
      <c r="DL85" s="431"/>
      <c r="DM85" s="431"/>
      <c r="DN85" s="431"/>
      <c r="DO85" s="431"/>
      <c r="DP85" s="431"/>
      <c r="DQ85" s="430"/>
      <c r="DR85" s="396"/>
      <c r="DS85" s="394"/>
      <c r="DT85" s="394"/>
      <c r="DU85" s="394"/>
      <c r="DV85" s="395"/>
      <c r="DW85" s="461"/>
      <c r="DX85" s="396"/>
      <c r="DY85" s="394"/>
      <c r="DZ85" s="394"/>
      <c r="EA85" s="394"/>
      <c r="EB85" s="395"/>
      <c r="EC85" s="461"/>
      <c r="ED85" s="462"/>
    </row>
    <row r="86" spans="2:134" ht="12.6" customHeight="1" x14ac:dyDescent="0.2">
      <c r="B86" s="477"/>
      <c r="C86" s="467"/>
      <c r="D86" s="467"/>
      <c r="E86" s="467"/>
      <c r="F86" s="487"/>
      <c r="G86" s="491"/>
      <c r="H86" s="498"/>
      <c r="I86" s="498"/>
      <c r="J86" s="528"/>
      <c r="K86" s="487"/>
      <c r="L86" s="452"/>
      <c r="M86" s="492"/>
      <c r="N86" s="452"/>
      <c r="O86" s="452"/>
      <c r="P86" s="452"/>
      <c r="Q86" s="428"/>
      <c r="R86" s="423"/>
      <c r="S86" s="452"/>
      <c r="T86" s="453"/>
      <c r="U86" s="428"/>
      <c r="V86" s="423"/>
      <c r="W86" s="452"/>
      <c r="X86" s="330" t="s">
        <v>157</v>
      </c>
      <c r="Y86" s="331" t="s">
        <v>152</v>
      </c>
      <c r="Z86" s="332">
        <f>VLOOKUP($X86,vstupy!$B$18:$F$31,MATCH($Y86,vstupy!$B$17:$F$17,0),0)</f>
        <v>0</v>
      </c>
      <c r="AA86" s="333" t="s">
        <v>158</v>
      </c>
      <c r="AB86" s="332">
        <f>VLOOKUP($AA86,vstupy!$B$34:$C$36,2,FALSE)</f>
        <v>0</v>
      </c>
      <c r="AC86" s="332">
        <f t="shared" si="1271"/>
        <v>0</v>
      </c>
      <c r="AD86" s="482"/>
      <c r="AE86" s="475"/>
      <c r="AF86" s="396"/>
      <c r="AG86" s="420"/>
      <c r="AH86" s="420"/>
      <c r="AI86" s="420"/>
      <c r="AJ86" s="420"/>
      <c r="AK86" s="420"/>
      <c r="AL86" s="420"/>
      <c r="AM86" s="419"/>
      <c r="AN86" s="420"/>
      <c r="AO86" s="422"/>
      <c r="AP86" s="396"/>
      <c r="AQ86" s="394"/>
      <c r="AR86" s="394"/>
      <c r="AS86" s="394"/>
      <c r="AT86" s="394"/>
      <c r="AU86" s="394"/>
      <c r="AV86" s="394"/>
      <c r="AW86" s="394"/>
      <c r="AX86" s="394"/>
      <c r="AY86" s="394"/>
      <c r="AZ86" s="394"/>
      <c r="BA86" s="394"/>
      <c r="BB86" s="394"/>
      <c r="BC86" s="394"/>
      <c r="BD86" s="394"/>
      <c r="BE86" s="394"/>
      <c r="BF86" s="394"/>
      <c r="BG86" s="394"/>
      <c r="BH86" s="394"/>
      <c r="BI86" s="534"/>
      <c r="BJ86" s="393"/>
      <c r="BK86" s="396"/>
      <c r="BL86" s="394"/>
      <c r="BM86" s="394"/>
      <c r="BN86" s="394"/>
      <c r="BO86" s="394"/>
      <c r="BP86" s="394"/>
      <c r="BQ86" s="394"/>
      <c r="BR86" s="394"/>
      <c r="BS86" s="394"/>
      <c r="BT86" s="395"/>
      <c r="BU86" s="396"/>
      <c r="BV86" s="394"/>
      <c r="BW86" s="394"/>
      <c r="BX86" s="394"/>
      <c r="BY86" s="394"/>
      <c r="BZ86" s="394"/>
      <c r="CA86" s="394"/>
      <c r="CB86" s="394"/>
      <c r="CC86" s="394"/>
      <c r="CD86" s="395"/>
      <c r="CE86" s="433"/>
      <c r="CF86" s="396"/>
      <c r="CG86" s="394"/>
      <c r="CH86" s="394"/>
      <c r="CI86" s="394"/>
      <c r="CJ86" s="395"/>
      <c r="CK86" s="434"/>
      <c r="CL86" s="437"/>
      <c r="CM86" s="396"/>
      <c r="CN86" s="394"/>
      <c r="CO86" s="394"/>
      <c r="CP86" s="394"/>
      <c r="CQ86" s="394"/>
      <c r="CR86" s="394"/>
      <c r="CS86" s="394"/>
      <c r="CT86" s="394"/>
      <c r="CU86" s="394"/>
      <c r="CV86" s="395"/>
      <c r="CW86" s="393"/>
      <c r="CX86" s="393"/>
      <c r="CY86" s="396"/>
      <c r="CZ86" s="394"/>
      <c r="DA86" s="394"/>
      <c r="DB86" s="394"/>
      <c r="DC86" s="394"/>
      <c r="DD86" s="394"/>
      <c r="DE86" s="394"/>
      <c r="DF86" s="394"/>
      <c r="DG86" s="394"/>
      <c r="DH86" s="395"/>
      <c r="DI86" s="390"/>
      <c r="DJ86" s="390"/>
      <c r="DK86" s="431"/>
      <c r="DL86" s="431"/>
      <c r="DM86" s="431"/>
      <c r="DN86" s="431"/>
      <c r="DO86" s="431"/>
      <c r="DP86" s="431"/>
      <c r="DQ86" s="430"/>
      <c r="DR86" s="396"/>
      <c r="DS86" s="394"/>
      <c r="DT86" s="394"/>
      <c r="DU86" s="394"/>
      <c r="DV86" s="395"/>
      <c r="DW86" s="461"/>
      <c r="DX86" s="396"/>
      <c r="DY86" s="394"/>
      <c r="DZ86" s="394"/>
      <c r="EA86" s="394"/>
      <c r="EB86" s="395"/>
      <c r="EC86" s="461"/>
      <c r="ED86" s="462"/>
    </row>
    <row r="87" spans="2:134" ht="12.6" customHeight="1" x14ac:dyDescent="0.2">
      <c r="B87" s="499">
        <f t="shared" ref="B87" si="1447">B84+1</f>
        <v>27</v>
      </c>
      <c r="C87" s="466"/>
      <c r="D87" s="466"/>
      <c r="E87" s="466"/>
      <c r="F87" s="470" t="s">
        <v>212</v>
      </c>
      <c r="G87" s="489"/>
      <c r="H87" s="509" t="str">
        <f t="shared" ref="H87" si="1448">IF($F87="3e)  Skoršia transpozícia  - zavedenie transpozície pred termínom ktorý určuje smernica EÚ. "," ","")</f>
        <v/>
      </c>
      <c r="I87" s="509" t="str">
        <f t="shared" ref="I87" si="1449">IF($F87="3e)  Skoršia transpozícia  - zavedenie transpozície pred termínom ktorý určuje smernica EÚ. ",$H87,"NA")</f>
        <v>NA</v>
      </c>
      <c r="J87" s="523">
        <f>IF(I87&gt;12,1,I87/12)</f>
        <v>1</v>
      </c>
      <c r="K87" s="470"/>
      <c r="L87" s="451"/>
      <c r="M87" s="493">
        <f>IF(L87="N",0,L87)</f>
        <v>0</v>
      </c>
      <c r="N87" s="451" t="s">
        <v>212</v>
      </c>
      <c r="O87" s="451"/>
      <c r="P87" s="451"/>
      <c r="Q87" s="429" t="s">
        <v>36</v>
      </c>
      <c r="R87" s="424">
        <f>VLOOKUP(Q87,vstupy!$B$3:$C$15,2,FALSE)</f>
        <v>0</v>
      </c>
      <c r="S87" s="451"/>
      <c r="T87" s="454"/>
      <c r="U87" s="429" t="s">
        <v>36</v>
      </c>
      <c r="V87" s="424">
        <f>VLOOKUP(U87,vstupy!$B$3:$C$15,2,FALSE)</f>
        <v>0</v>
      </c>
      <c r="W87" s="451"/>
      <c r="X87" s="194" t="s">
        <v>157</v>
      </c>
      <c r="Y87" s="208" t="s">
        <v>152</v>
      </c>
      <c r="Z87" s="205">
        <f>VLOOKUP($X87,vstupy!$B$18:$F$31,MATCH($Y87,vstupy!$B$17:$F$17,0),0)</f>
        <v>0</v>
      </c>
      <c r="AA87" s="133" t="s">
        <v>158</v>
      </c>
      <c r="AB87" s="205">
        <f>VLOOKUP($AA87,vstupy!$B$34:$C$36,2,FALSE)</f>
        <v>0</v>
      </c>
      <c r="AC87" s="205">
        <f t="shared" si="1271"/>
        <v>0</v>
      </c>
      <c r="AD87" s="500" t="s">
        <v>36</v>
      </c>
      <c r="AE87" s="473">
        <f>VLOOKUP(AD87,vstupy!$B$3:$C$15,2,FALSE)</f>
        <v>0</v>
      </c>
      <c r="AF87" s="476" t="str">
        <f>IFERROR(IF(M87=0,"N",O87/L87*J87),0)</f>
        <v>N</v>
      </c>
      <c r="AG87" s="419">
        <f>O87*J87</f>
        <v>0</v>
      </c>
      <c r="AH87" s="426">
        <f t="shared" ref="AH87" si="1450">P87*R87*J87</f>
        <v>0</v>
      </c>
      <c r="AI87" s="419">
        <f t="shared" ref="AI87" si="1451">IFERROR(AH87*M87,0)</f>
        <v>0</v>
      </c>
      <c r="AJ87" s="426" t="str">
        <f t="shared" si="1393"/>
        <v>N</v>
      </c>
      <c r="AK87" s="419">
        <f t="shared" ref="AK87" si="1452">S87*J87</f>
        <v>0</v>
      </c>
      <c r="AL87" s="419">
        <f>T87*V87*J87</f>
        <v>0</v>
      </c>
      <c r="AM87" s="425">
        <f t="shared" ref="AM87" si="1453">IFERROR(AL87*M87,0)</f>
        <v>0</v>
      </c>
      <c r="AN87" s="419">
        <f t="shared" ref="AN87" si="1454">IF(W87&gt;0,IF(AE87&gt;0,($G$5/160)*(W87/60)*AE87*J87,0),IF(AE87&gt;0,($G$5/160)*((AC87+AC88+AC89)/60)*AE87*J87,0))</f>
        <v>0</v>
      </c>
      <c r="AO87" s="421">
        <f>IFERROR(AN87*M87,0)</f>
        <v>0</v>
      </c>
      <c r="AP87" s="396">
        <f t="shared" ref="AP87" si="1455">IF($N87="In (zvyšuje náklady)",AF87,0)</f>
        <v>0</v>
      </c>
      <c r="AQ87" s="394">
        <f t="shared" ref="AQ87" si="1456">IF($N87="In (zvyšuje náklady)",AG87,0)</f>
        <v>0</v>
      </c>
      <c r="AR87" s="394">
        <f t="shared" ref="AR87" si="1457">IF($N87="In (zvyšuje náklady)",AH87,0)</f>
        <v>0</v>
      </c>
      <c r="AS87" s="394">
        <f t="shared" ref="AS87" si="1458">IF($N87="In (zvyšuje náklady)",AI87,0)</f>
        <v>0</v>
      </c>
      <c r="AT87" s="394">
        <f t="shared" ref="AT87" si="1459">IF($N87="In (zvyšuje náklady)",AJ87,0)</f>
        <v>0</v>
      </c>
      <c r="AU87" s="394">
        <f t="shared" ref="AU87" si="1460">IF($N87="In (zvyšuje náklady)",AK87,0)</f>
        <v>0</v>
      </c>
      <c r="AV87" s="394">
        <f t="shared" ref="AV87" si="1461">IF($N87="In (zvyšuje náklady)",AL87,0)</f>
        <v>0</v>
      </c>
      <c r="AW87" s="394">
        <f t="shared" ref="AW87" si="1462">IF($N87="In (zvyšuje náklady)",AM87,0)</f>
        <v>0</v>
      </c>
      <c r="AX87" s="394">
        <f t="shared" ref="AX87" si="1463">IF($N87="In (zvyšuje náklady)",AN87,0)</f>
        <v>0</v>
      </c>
      <c r="AY87" s="394">
        <f t="shared" ref="AY87" si="1464">IF($N87="In (zvyšuje náklady)",AO87,0)</f>
        <v>0</v>
      </c>
      <c r="AZ87" s="394" t="str">
        <f t="shared" ref="AZ87" si="1465">IF($N87="Out (znižuje náklady)",AF87,"0")</f>
        <v>0</v>
      </c>
      <c r="BA87" s="394" t="str">
        <f t="shared" ref="BA87" si="1466">IF($N87="Out (znižuje náklady)",AG87,"0")</f>
        <v>0</v>
      </c>
      <c r="BB87" s="394" t="str">
        <f t="shared" ref="BB87" si="1467">IF($N87="Out (znižuje náklady)",AH87,"0")</f>
        <v>0</v>
      </c>
      <c r="BC87" s="394" t="str">
        <f t="shared" ref="BC87" si="1468">IF($N87="Out (znižuje náklady)",AI87,"0")</f>
        <v>0</v>
      </c>
      <c r="BD87" s="394" t="str">
        <f t="shared" ref="BD87" si="1469">IF($N87="Out (znižuje náklady)",AJ87,"0")</f>
        <v>0</v>
      </c>
      <c r="BE87" s="394" t="str">
        <f t="shared" ref="BE87" si="1470">IF($N87="Out (znižuje náklady)",AK87,"0")</f>
        <v>0</v>
      </c>
      <c r="BF87" s="394" t="str">
        <f t="shared" ref="BF87" si="1471">IF($N87="Out (znižuje náklady)",AL87,"0")</f>
        <v>0</v>
      </c>
      <c r="BG87" s="394" t="str">
        <f t="shared" ref="BG87" si="1472">IF($N87="Out (znižuje náklady)",AM87,"0")</f>
        <v>0</v>
      </c>
      <c r="BH87" s="394" t="str">
        <f t="shared" ref="BH87" si="1473">IF($N87="Out (znižuje náklady)",AN87,"0")</f>
        <v>0</v>
      </c>
      <c r="BI87" s="534" t="str">
        <f t="shared" ref="BI87" si="1474">IF($N87="Out (znižuje náklady)",AO87,"0")</f>
        <v>0</v>
      </c>
      <c r="BJ87" s="393">
        <f>IF(F87=vstupy!$B$47,0,1)</f>
        <v>1</v>
      </c>
      <c r="BK87" s="396">
        <f t="shared" ref="BK87" si="1475">$BJ87*AP87</f>
        <v>0</v>
      </c>
      <c r="BL87" s="394">
        <f t="shared" ref="BL87" si="1476">$BJ87*AQ87</f>
        <v>0</v>
      </c>
      <c r="BM87" s="394">
        <f t="shared" ref="BM87" si="1477">$BJ87*AR87</f>
        <v>0</v>
      </c>
      <c r="BN87" s="394">
        <f t="shared" ref="BN87" si="1478">$BJ87*AS87</f>
        <v>0</v>
      </c>
      <c r="BO87" s="394">
        <f t="shared" ref="BO87" si="1479">$BJ87*AT87</f>
        <v>0</v>
      </c>
      <c r="BP87" s="394">
        <f t="shared" ref="BP87" si="1480">$BJ87*AU87</f>
        <v>0</v>
      </c>
      <c r="BQ87" s="394">
        <f t="shared" ref="BQ87" si="1481">$BJ87*AV87</f>
        <v>0</v>
      </c>
      <c r="BR87" s="394">
        <f t="shared" ref="BR87" si="1482">$BJ87*AW87</f>
        <v>0</v>
      </c>
      <c r="BS87" s="394">
        <f t="shared" ref="BS87" si="1483">$BJ87*AX87</f>
        <v>0</v>
      </c>
      <c r="BT87" s="395">
        <f t="shared" ref="BT87" si="1484">$BJ87*AY87</f>
        <v>0</v>
      </c>
      <c r="BU87" s="396">
        <f t="shared" ref="BU87" si="1485">$BJ87*AZ87</f>
        <v>0</v>
      </c>
      <c r="BV87" s="394">
        <f t="shared" ref="BV87" si="1486">$BJ87*BA87</f>
        <v>0</v>
      </c>
      <c r="BW87" s="394">
        <f t="shared" ref="BW87" si="1487">$BJ87*BB87</f>
        <v>0</v>
      </c>
      <c r="BX87" s="394">
        <f t="shared" ref="BX87" si="1488">$BJ87*BC87</f>
        <v>0</v>
      </c>
      <c r="BY87" s="394">
        <f t="shared" ref="BY87" si="1489">$BJ87*BD87</f>
        <v>0</v>
      </c>
      <c r="BZ87" s="394">
        <f t="shared" ref="BZ87" si="1490">$BJ87*BE87</f>
        <v>0</v>
      </c>
      <c r="CA87" s="394">
        <f t="shared" ref="CA87" si="1491">$BJ87*BF87</f>
        <v>0</v>
      </c>
      <c r="CB87" s="394">
        <f t="shared" ref="CB87" si="1492">$BJ87*BG87</f>
        <v>0</v>
      </c>
      <c r="CC87" s="394">
        <f t="shared" ref="CC87" si="1493">$BJ87*BH87</f>
        <v>0</v>
      </c>
      <c r="CD87" s="395">
        <f t="shared" ref="CD87" si="1494">$BJ87*BI87</f>
        <v>0</v>
      </c>
      <c r="CE87" s="433">
        <f>IF(N87="Nemení sa",1,0)</f>
        <v>0</v>
      </c>
      <c r="CF87" s="396">
        <f>AG87*$CE87</f>
        <v>0</v>
      </c>
      <c r="CG87" s="394">
        <f>AI87*$CE87</f>
        <v>0</v>
      </c>
      <c r="CH87" s="394">
        <f>AK87*$CE87</f>
        <v>0</v>
      </c>
      <c r="CI87" s="394">
        <f>AM87*$CE87</f>
        <v>0</v>
      </c>
      <c r="CJ87" s="395">
        <f>AO87*$CE87</f>
        <v>0</v>
      </c>
      <c r="CK87" s="434">
        <f t="shared" ref="CK87" si="1495">SUM(CF87:CJ89)</f>
        <v>0</v>
      </c>
      <c r="CL87" s="435">
        <f>IF(F87=vstupy!B$42,"1",0)</f>
        <v>0</v>
      </c>
      <c r="CM87" s="396">
        <f t="shared" ref="CM87:CV87" si="1496">IF($CL87="1",AP87,0)</f>
        <v>0</v>
      </c>
      <c r="CN87" s="394">
        <f t="shared" si="1496"/>
        <v>0</v>
      </c>
      <c r="CO87" s="394">
        <f t="shared" si="1496"/>
        <v>0</v>
      </c>
      <c r="CP87" s="394">
        <f t="shared" si="1496"/>
        <v>0</v>
      </c>
      <c r="CQ87" s="394">
        <f t="shared" si="1496"/>
        <v>0</v>
      </c>
      <c r="CR87" s="394">
        <f t="shared" si="1496"/>
        <v>0</v>
      </c>
      <c r="CS87" s="394">
        <f t="shared" si="1496"/>
        <v>0</v>
      </c>
      <c r="CT87" s="394">
        <f t="shared" si="1496"/>
        <v>0</v>
      </c>
      <c r="CU87" s="394">
        <f t="shared" si="1496"/>
        <v>0</v>
      </c>
      <c r="CV87" s="395">
        <f t="shared" si="1496"/>
        <v>0</v>
      </c>
      <c r="CW87" s="393">
        <f>CP87+CT87+CV87</f>
        <v>0</v>
      </c>
      <c r="CX87" s="393">
        <f t="shared" ref="CX87" si="1497">CN87+CR87</f>
        <v>0</v>
      </c>
      <c r="CY87" s="396">
        <f t="shared" ref="CY87:DH87" si="1498">IF($CL87="1",AZ87,0)</f>
        <v>0</v>
      </c>
      <c r="CZ87" s="394">
        <f t="shared" si="1498"/>
        <v>0</v>
      </c>
      <c r="DA87" s="394">
        <f t="shared" si="1498"/>
        <v>0</v>
      </c>
      <c r="DB87" s="394">
        <f t="shared" si="1498"/>
        <v>0</v>
      </c>
      <c r="DC87" s="394">
        <f t="shared" si="1498"/>
        <v>0</v>
      </c>
      <c r="DD87" s="394">
        <f t="shared" si="1498"/>
        <v>0</v>
      </c>
      <c r="DE87" s="394">
        <f t="shared" si="1498"/>
        <v>0</v>
      </c>
      <c r="DF87" s="394">
        <f t="shared" si="1498"/>
        <v>0</v>
      </c>
      <c r="DG87" s="394">
        <f t="shared" si="1498"/>
        <v>0</v>
      </c>
      <c r="DH87" s="395">
        <f t="shared" si="1498"/>
        <v>0</v>
      </c>
      <c r="DI87" s="390">
        <f>DB87+DF87+DH87</f>
        <v>0</v>
      </c>
      <c r="DJ87" s="390">
        <f t="shared" ref="DJ87" si="1499">CZ87+DD87</f>
        <v>0</v>
      </c>
      <c r="DK87" s="431">
        <f>IF(CE87=0,1,0)</f>
        <v>1</v>
      </c>
      <c r="DL87" s="431">
        <f>IFERROR(IF($AF87="N",AH87+AJ87+AL87+AN87,AF87+AH87+AJ87+AL87+AN87),0)*$DK87</f>
        <v>0</v>
      </c>
      <c r="DM87" s="431">
        <f>(AG87+AI87+AK87+AM87+AO87)*$DK87</f>
        <v>0</v>
      </c>
      <c r="DN87" s="431">
        <f>AS87+AW87+AY87-CW87</f>
        <v>0</v>
      </c>
      <c r="DO87" s="431">
        <f>BC87+BG87+BI87-DI87</f>
        <v>0</v>
      </c>
      <c r="DP87" s="431">
        <f>DN87+DO87</f>
        <v>0</v>
      </c>
      <c r="DQ87" s="430" t="str">
        <f>IF(OR(F87=vstupy!B$40,F87=vstupy!B$41,F87=vstupy!B$42,),"0","1")</f>
        <v>0</v>
      </c>
      <c r="DR87" s="396">
        <f>IF($DQ87="1",AQ87,"0")+CF87</f>
        <v>0</v>
      </c>
      <c r="DS87" s="394">
        <f>IF($DQ87="1",AS87,"0")+CG87</f>
        <v>0</v>
      </c>
      <c r="DT87" s="394">
        <f>IF($DQ87="1",AU87,"0")+CH87</f>
        <v>0</v>
      </c>
      <c r="DU87" s="394">
        <f>IF($DQ87="1",AW87,"0")+CI87</f>
        <v>0</v>
      </c>
      <c r="DV87" s="395">
        <f>IF($DQ87="1",AY87,"0")+CJ87</f>
        <v>0</v>
      </c>
      <c r="DW87" s="461">
        <f t="shared" ref="DW87" si="1500">SUM(DR87:DV89)</f>
        <v>0</v>
      </c>
      <c r="DX87" s="396" t="str">
        <f t="shared" ref="DX87" si="1501">IF($DQ87="1",BA87,"0")</f>
        <v>0</v>
      </c>
      <c r="DY87" s="394" t="str">
        <f t="shared" ref="DY87" si="1502">IF($DQ87="1",BC87,"0")</f>
        <v>0</v>
      </c>
      <c r="DZ87" s="394" t="str">
        <f t="shared" ref="DZ87" si="1503">IF($DQ87="1",BE87,"0")</f>
        <v>0</v>
      </c>
      <c r="EA87" s="394" t="str">
        <f>IF($DQ87="1",BG87,"0")</f>
        <v>0</v>
      </c>
      <c r="EB87" s="395" t="str">
        <f>IF($DQ87="1",BI87,"0")</f>
        <v>0</v>
      </c>
      <c r="EC87" s="461">
        <f t="shared" ref="EC87" si="1504">SUM(DX87:EB89)</f>
        <v>0</v>
      </c>
      <c r="ED87" s="462">
        <f>EC87+DW87</f>
        <v>0</v>
      </c>
    </row>
    <row r="88" spans="2:134" ht="12.6" customHeight="1" x14ac:dyDescent="0.2">
      <c r="B88" s="499"/>
      <c r="C88" s="466"/>
      <c r="D88" s="466"/>
      <c r="E88" s="466"/>
      <c r="F88" s="471"/>
      <c r="G88" s="489"/>
      <c r="H88" s="510"/>
      <c r="I88" s="510"/>
      <c r="J88" s="524"/>
      <c r="K88" s="471"/>
      <c r="L88" s="451"/>
      <c r="M88" s="493"/>
      <c r="N88" s="451"/>
      <c r="O88" s="451"/>
      <c r="P88" s="451"/>
      <c r="Q88" s="429"/>
      <c r="R88" s="424"/>
      <c r="S88" s="451"/>
      <c r="T88" s="454"/>
      <c r="U88" s="429"/>
      <c r="V88" s="424"/>
      <c r="W88" s="451"/>
      <c r="X88" s="194" t="s">
        <v>157</v>
      </c>
      <c r="Y88" s="208" t="s">
        <v>152</v>
      </c>
      <c r="Z88" s="205">
        <f>VLOOKUP($X88,vstupy!$B$18:$F$31,MATCH($Y88,vstupy!$B$17:$F$17,0),0)</f>
        <v>0</v>
      </c>
      <c r="AA88" s="133" t="s">
        <v>158</v>
      </c>
      <c r="AB88" s="205">
        <f>VLOOKUP($AA88,vstupy!$B$34:$C$36,2,FALSE)</f>
        <v>0</v>
      </c>
      <c r="AC88" s="205">
        <f t="shared" si="1271"/>
        <v>0</v>
      </c>
      <c r="AD88" s="501"/>
      <c r="AE88" s="474"/>
      <c r="AF88" s="396"/>
      <c r="AG88" s="420"/>
      <c r="AH88" s="420"/>
      <c r="AI88" s="420"/>
      <c r="AJ88" s="420"/>
      <c r="AK88" s="420"/>
      <c r="AL88" s="420"/>
      <c r="AM88" s="427"/>
      <c r="AN88" s="420"/>
      <c r="AO88" s="422"/>
      <c r="AP88" s="396"/>
      <c r="AQ88" s="394"/>
      <c r="AR88" s="394"/>
      <c r="AS88" s="394"/>
      <c r="AT88" s="394"/>
      <c r="AU88" s="394"/>
      <c r="AV88" s="394"/>
      <c r="AW88" s="394"/>
      <c r="AX88" s="394"/>
      <c r="AY88" s="394"/>
      <c r="AZ88" s="394"/>
      <c r="BA88" s="394"/>
      <c r="BB88" s="394"/>
      <c r="BC88" s="394"/>
      <c r="BD88" s="394"/>
      <c r="BE88" s="394"/>
      <c r="BF88" s="394"/>
      <c r="BG88" s="394"/>
      <c r="BH88" s="394"/>
      <c r="BI88" s="534"/>
      <c r="BJ88" s="393"/>
      <c r="BK88" s="396"/>
      <c r="BL88" s="394"/>
      <c r="BM88" s="394"/>
      <c r="BN88" s="394"/>
      <c r="BO88" s="394"/>
      <c r="BP88" s="394"/>
      <c r="BQ88" s="394"/>
      <c r="BR88" s="394"/>
      <c r="BS88" s="394"/>
      <c r="BT88" s="395"/>
      <c r="BU88" s="396"/>
      <c r="BV88" s="394"/>
      <c r="BW88" s="394"/>
      <c r="BX88" s="394"/>
      <c r="BY88" s="394"/>
      <c r="BZ88" s="394"/>
      <c r="CA88" s="394"/>
      <c r="CB88" s="394"/>
      <c r="CC88" s="394"/>
      <c r="CD88" s="395"/>
      <c r="CE88" s="433"/>
      <c r="CF88" s="396"/>
      <c r="CG88" s="394"/>
      <c r="CH88" s="394"/>
      <c r="CI88" s="394"/>
      <c r="CJ88" s="395"/>
      <c r="CK88" s="434"/>
      <c r="CL88" s="436"/>
      <c r="CM88" s="396"/>
      <c r="CN88" s="394"/>
      <c r="CO88" s="394"/>
      <c r="CP88" s="394"/>
      <c r="CQ88" s="394"/>
      <c r="CR88" s="394"/>
      <c r="CS88" s="394"/>
      <c r="CT88" s="394"/>
      <c r="CU88" s="394"/>
      <c r="CV88" s="395"/>
      <c r="CW88" s="393"/>
      <c r="CX88" s="393"/>
      <c r="CY88" s="396"/>
      <c r="CZ88" s="394"/>
      <c r="DA88" s="394"/>
      <c r="DB88" s="394"/>
      <c r="DC88" s="394"/>
      <c r="DD88" s="394"/>
      <c r="DE88" s="394"/>
      <c r="DF88" s="394"/>
      <c r="DG88" s="394"/>
      <c r="DH88" s="395"/>
      <c r="DI88" s="390"/>
      <c r="DJ88" s="390"/>
      <c r="DK88" s="431"/>
      <c r="DL88" s="431"/>
      <c r="DM88" s="431"/>
      <c r="DN88" s="431"/>
      <c r="DO88" s="431"/>
      <c r="DP88" s="431"/>
      <c r="DQ88" s="430"/>
      <c r="DR88" s="396"/>
      <c r="DS88" s="394"/>
      <c r="DT88" s="394"/>
      <c r="DU88" s="394"/>
      <c r="DV88" s="395"/>
      <c r="DW88" s="461"/>
      <c r="DX88" s="396"/>
      <c r="DY88" s="394"/>
      <c r="DZ88" s="394"/>
      <c r="EA88" s="394"/>
      <c r="EB88" s="395"/>
      <c r="EC88" s="461"/>
      <c r="ED88" s="462"/>
    </row>
    <row r="89" spans="2:134" ht="12.6" customHeight="1" x14ac:dyDescent="0.2">
      <c r="B89" s="499"/>
      <c r="C89" s="466"/>
      <c r="D89" s="466"/>
      <c r="E89" s="466"/>
      <c r="F89" s="472"/>
      <c r="G89" s="489"/>
      <c r="H89" s="511"/>
      <c r="I89" s="511"/>
      <c r="J89" s="525"/>
      <c r="K89" s="472"/>
      <c r="L89" s="451"/>
      <c r="M89" s="493"/>
      <c r="N89" s="451"/>
      <c r="O89" s="451"/>
      <c r="P89" s="451"/>
      <c r="Q89" s="429"/>
      <c r="R89" s="424"/>
      <c r="S89" s="451"/>
      <c r="T89" s="454"/>
      <c r="U89" s="429"/>
      <c r="V89" s="424"/>
      <c r="W89" s="451"/>
      <c r="X89" s="194" t="s">
        <v>157</v>
      </c>
      <c r="Y89" s="208" t="s">
        <v>152</v>
      </c>
      <c r="Z89" s="205">
        <f>VLOOKUP($X89,vstupy!$B$18:$F$31,MATCH($Y89,vstupy!$B$17:$F$17,0),0)</f>
        <v>0</v>
      </c>
      <c r="AA89" s="133" t="s">
        <v>158</v>
      </c>
      <c r="AB89" s="205">
        <f>VLOOKUP($AA89,vstupy!$B$34:$C$36,2,FALSE)</f>
        <v>0</v>
      </c>
      <c r="AC89" s="205">
        <f t="shared" si="1271"/>
        <v>0</v>
      </c>
      <c r="AD89" s="502"/>
      <c r="AE89" s="475"/>
      <c r="AF89" s="396"/>
      <c r="AG89" s="420"/>
      <c r="AH89" s="420"/>
      <c r="AI89" s="420"/>
      <c r="AJ89" s="420"/>
      <c r="AK89" s="420"/>
      <c r="AL89" s="420"/>
      <c r="AM89" s="419"/>
      <c r="AN89" s="420"/>
      <c r="AO89" s="422"/>
      <c r="AP89" s="396"/>
      <c r="AQ89" s="394"/>
      <c r="AR89" s="394"/>
      <c r="AS89" s="394"/>
      <c r="AT89" s="394"/>
      <c r="AU89" s="394"/>
      <c r="AV89" s="394"/>
      <c r="AW89" s="394"/>
      <c r="AX89" s="394"/>
      <c r="AY89" s="394"/>
      <c r="AZ89" s="394"/>
      <c r="BA89" s="394"/>
      <c r="BB89" s="394"/>
      <c r="BC89" s="394"/>
      <c r="BD89" s="394"/>
      <c r="BE89" s="394"/>
      <c r="BF89" s="394"/>
      <c r="BG89" s="394"/>
      <c r="BH89" s="394"/>
      <c r="BI89" s="534"/>
      <c r="BJ89" s="393"/>
      <c r="BK89" s="396"/>
      <c r="BL89" s="394"/>
      <c r="BM89" s="394"/>
      <c r="BN89" s="394"/>
      <c r="BO89" s="394"/>
      <c r="BP89" s="394"/>
      <c r="BQ89" s="394"/>
      <c r="BR89" s="394"/>
      <c r="BS89" s="394"/>
      <c r="BT89" s="395"/>
      <c r="BU89" s="396"/>
      <c r="BV89" s="394"/>
      <c r="BW89" s="394"/>
      <c r="BX89" s="394"/>
      <c r="BY89" s="394"/>
      <c r="BZ89" s="394"/>
      <c r="CA89" s="394"/>
      <c r="CB89" s="394"/>
      <c r="CC89" s="394"/>
      <c r="CD89" s="395"/>
      <c r="CE89" s="433"/>
      <c r="CF89" s="396"/>
      <c r="CG89" s="394"/>
      <c r="CH89" s="394"/>
      <c r="CI89" s="394"/>
      <c r="CJ89" s="395"/>
      <c r="CK89" s="434"/>
      <c r="CL89" s="437"/>
      <c r="CM89" s="396"/>
      <c r="CN89" s="394"/>
      <c r="CO89" s="394"/>
      <c r="CP89" s="394"/>
      <c r="CQ89" s="394"/>
      <c r="CR89" s="394"/>
      <c r="CS89" s="394"/>
      <c r="CT89" s="394"/>
      <c r="CU89" s="394"/>
      <c r="CV89" s="395"/>
      <c r="CW89" s="393"/>
      <c r="CX89" s="393"/>
      <c r="CY89" s="396"/>
      <c r="CZ89" s="394"/>
      <c r="DA89" s="394"/>
      <c r="DB89" s="394"/>
      <c r="DC89" s="394"/>
      <c r="DD89" s="394"/>
      <c r="DE89" s="394"/>
      <c r="DF89" s="394"/>
      <c r="DG89" s="394"/>
      <c r="DH89" s="395"/>
      <c r="DI89" s="390"/>
      <c r="DJ89" s="390"/>
      <c r="DK89" s="431"/>
      <c r="DL89" s="431"/>
      <c r="DM89" s="431"/>
      <c r="DN89" s="431"/>
      <c r="DO89" s="431"/>
      <c r="DP89" s="431"/>
      <c r="DQ89" s="430"/>
      <c r="DR89" s="396"/>
      <c r="DS89" s="394"/>
      <c r="DT89" s="394"/>
      <c r="DU89" s="394"/>
      <c r="DV89" s="395"/>
      <c r="DW89" s="461"/>
      <c r="DX89" s="396"/>
      <c r="DY89" s="394"/>
      <c r="DZ89" s="394"/>
      <c r="EA89" s="394"/>
      <c r="EB89" s="395"/>
      <c r="EC89" s="461"/>
      <c r="ED89" s="462"/>
    </row>
    <row r="90" spans="2:134" ht="12.6" customHeight="1" x14ac:dyDescent="0.2">
      <c r="B90" s="477">
        <f t="shared" ref="B90" si="1505">B87+1</f>
        <v>28</v>
      </c>
      <c r="C90" s="467"/>
      <c r="D90" s="467"/>
      <c r="E90" s="467"/>
      <c r="F90" s="485" t="s">
        <v>212</v>
      </c>
      <c r="G90" s="491"/>
      <c r="H90" s="496" t="str">
        <f t="shared" ref="H90" si="1506">IF($F90="3e)  Skoršia transpozícia  - zavedenie transpozície pred termínom ktorý určuje smernica EÚ. "," ","")</f>
        <v/>
      </c>
      <c r="I90" s="496" t="str">
        <f t="shared" ref="I90" si="1507">IF($F90="3e)  Skoršia transpozícia  - zavedenie transpozície pred termínom ktorý určuje smernica EÚ. ",$H90,"NA")</f>
        <v>NA</v>
      </c>
      <c r="J90" s="526">
        <f>IF(I90&gt;12,1,I90/12)</f>
        <v>1</v>
      </c>
      <c r="K90" s="485"/>
      <c r="L90" s="452"/>
      <c r="M90" s="492">
        <f>IF(L90="N",0,L90)</f>
        <v>0</v>
      </c>
      <c r="N90" s="452" t="s">
        <v>212</v>
      </c>
      <c r="O90" s="452"/>
      <c r="P90" s="452"/>
      <c r="Q90" s="428" t="s">
        <v>36</v>
      </c>
      <c r="R90" s="423">
        <f>VLOOKUP(Q90,vstupy!$B$3:$C$15,2,FALSE)</f>
        <v>0</v>
      </c>
      <c r="S90" s="452"/>
      <c r="T90" s="453"/>
      <c r="U90" s="428" t="s">
        <v>36</v>
      </c>
      <c r="V90" s="423">
        <f>VLOOKUP(U90,vstupy!$B$3:$C$15,2,FALSE)</f>
        <v>0</v>
      </c>
      <c r="W90" s="452"/>
      <c r="X90" s="330" t="s">
        <v>157</v>
      </c>
      <c r="Y90" s="331" t="s">
        <v>152</v>
      </c>
      <c r="Z90" s="332">
        <f>VLOOKUP($X90,vstupy!$B$18:$F$31,MATCH($Y90,vstupy!$B$17:$F$17,0),0)</f>
        <v>0</v>
      </c>
      <c r="AA90" s="333" t="s">
        <v>158</v>
      </c>
      <c r="AB90" s="332">
        <f>VLOOKUP($AA90,vstupy!$B$34:$C$36,2,FALSE)</f>
        <v>0</v>
      </c>
      <c r="AC90" s="332">
        <f t="shared" si="1271"/>
        <v>0</v>
      </c>
      <c r="AD90" s="480" t="s">
        <v>36</v>
      </c>
      <c r="AE90" s="473">
        <f>VLOOKUP(AD90,vstupy!$B$3:$C$15,2,FALSE)</f>
        <v>0</v>
      </c>
      <c r="AF90" s="476" t="str">
        <f>IFERROR(IF(M90=0,"N",O90/L90*J90),0)</f>
        <v>N</v>
      </c>
      <c r="AG90" s="419">
        <f>O90*J90</f>
        <v>0</v>
      </c>
      <c r="AH90" s="426">
        <f t="shared" ref="AH90" si="1508">P90*R90*J90</f>
        <v>0</v>
      </c>
      <c r="AI90" s="419">
        <f t="shared" ref="AI90" si="1509">IFERROR(AH90*M90,0)</f>
        <v>0</v>
      </c>
      <c r="AJ90" s="426" t="str">
        <f t="shared" si="1393"/>
        <v>N</v>
      </c>
      <c r="AK90" s="419">
        <f t="shared" ref="AK90" si="1510">S90*J90</f>
        <v>0</v>
      </c>
      <c r="AL90" s="419">
        <f>T90*V90*J90</f>
        <v>0</v>
      </c>
      <c r="AM90" s="425">
        <f t="shared" ref="AM90" si="1511">IFERROR(AL90*M90,0)</f>
        <v>0</v>
      </c>
      <c r="AN90" s="419">
        <f t="shared" ref="AN90" si="1512">IF(W90&gt;0,IF(AE90&gt;0,($G$5/160)*(W90/60)*AE90*J90,0),IF(AE90&gt;0,($G$5/160)*((AC90+AC91+AC92)/60)*AE90*J90,0))</f>
        <v>0</v>
      </c>
      <c r="AO90" s="421">
        <f>IFERROR(AN90*M90,0)</f>
        <v>0</v>
      </c>
      <c r="AP90" s="396">
        <f t="shared" ref="AP90" si="1513">IF($N90="In (zvyšuje náklady)",AF90,0)</f>
        <v>0</v>
      </c>
      <c r="AQ90" s="394">
        <f t="shared" ref="AQ90" si="1514">IF($N90="In (zvyšuje náklady)",AG90,0)</f>
        <v>0</v>
      </c>
      <c r="AR90" s="394">
        <f t="shared" ref="AR90" si="1515">IF($N90="In (zvyšuje náklady)",AH90,0)</f>
        <v>0</v>
      </c>
      <c r="AS90" s="394">
        <f t="shared" ref="AS90" si="1516">IF($N90="In (zvyšuje náklady)",AI90,0)</f>
        <v>0</v>
      </c>
      <c r="AT90" s="394">
        <f t="shared" ref="AT90" si="1517">IF($N90="In (zvyšuje náklady)",AJ90,0)</f>
        <v>0</v>
      </c>
      <c r="AU90" s="394">
        <f t="shared" ref="AU90" si="1518">IF($N90="In (zvyšuje náklady)",AK90,0)</f>
        <v>0</v>
      </c>
      <c r="AV90" s="394">
        <f t="shared" ref="AV90" si="1519">IF($N90="In (zvyšuje náklady)",AL90,0)</f>
        <v>0</v>
      </c>
      <c r="AW90" s="394">
        <f t="shared" ref="AW90" si="1520">IF($N90="In (zvyšuje náklady)",AM90,0)</f>
        <v>0</v>
      </c>
      <c r="AX90" s="394">
        <f t="shared" ref="AX90" si="1521">IF($N90="In (zvyšuje náklady)",AN90,0)</f>
        <v>0</v>
      </c>
      <c r="AY90" s="394">
        <f t="shared" ref="AY90" si="1522">IF($N90="In (zvyšuje náklady)",AO90,0)</f>
        <v>0</v>
      </c>
      <c r="AZ90" s="394" t="str">
        <f t="shared" ref="AZ90" si="1523">IF($N90="Out (znižuje náklady)",AF90,"0")</f>
        <v>0</v>
      </c>
      <c r="BA90" s="394" t="str">
        <f t="shared" ref="BA90" si="1524">IF($N90="Out (znižuje náklady)",AG90,"0")</f>
        <v>0</v>
      </c>
      <c r="BB90" s="394" t="str">
        <f t="shared" ref="BB90" si="1525">IF($N90="Out (znižuje náklady)",AH90,"0")</f>
        <v>0</v>
      </c>
      <c r="BC90" s="394" t="str">
        <f t="shared" ref="BC90" si="1526">IF($N90="Out (znižuje náklady)",AI90,"0")</f>
        <v>0</v>
      </c>
      <c r="BD90" s="394" t="str">
        <f t="shared" ref="BD90" si="1527">IF($N90="Out (znižuje náklady)",AJ90,"0")</f>
        <v>0</v>
      </c>
      <c r="BE90" s="394" t="str">
        <f t="shared" ref="BE90" si="1528">IF($N90="Out (znižuje náklady)",AK90,"0")</f>
        <v>0</v>
      </c>
      <c r="BF90" s="394" t="str">
        <f t="shared" ref="BF90" si="1529">IF($N90="Out (znižuje náklady)",AL90,"0")</f>
        <v>0</v>
      </c>
      <c r="BG90" s="394" t="str">
        <f t="shared" ref="BG90" si="1530">IF($N90="Out (znižuje náklady)",AM90,"0")</f>
        <v>0</v>
      </c>
      <c r="BH90" s="394" t="str">
        <f t="shared" ref="BH90" si="1531">IF($N90="Out (znižuje náklady)",AN90,"0")</f>
        <v>0</v>
      </c>
      <c r="BI90" s="534" t="str">
        <f t="shared" ref="BI90" si="1532">IF($N90="Out (znižuje náklady)",AO90,"0")</f>
        <v>0</v>
      </c>
      <c r="BJ90" s="393">
        <f>IF(F90=vstupy!$B$47,0,1)</f>
        <v>1</v>
      </c>
      <c r="BK90" s="396">
        <f t="shared" ref="BK90" si="1533">$BJ90*AP90</f>
        <v>0</v>
      </c>
      <c r="BL90" s="394">
        <f t="shared" ref="BL90" si="1534">$BJ90*AQ90</f>
        <v>0</v>
      </c>
      <c r="BM90" s="394">
        <f t="shared" ref="BM90" si="1535">$BJ90*AR90</f>
        <v>0</v>
      </c>
      <c r="BN90" s="394">
        <f t="shared" ref="BN90" si="1536">$BJ90*AS90</f>
        <v>0</v>
      </c>
      <c r="BO90" s="394">
        <f t="shared" ref="BO90" si="1537">$BJ90*AT90</f>
        <v>0</v>
      </c>
      <c r="BP90" s="394">
        <f t="shared" ref="BP90" si="1538">$BJ90*AU90</f>
        <v>0</v>
      </c>
      <c r="BQ90" s="394">
        <f t="shared" ref="BQ90" si="1539">$BJ90*AV90</f>
        <v>0</v>
      </c>
      <c r="BR90" s="394">
        <f t="shared" ref="BR90" si="1540">$BJ90*AW90</f>
        <v>0</v>
      </c>
      <c r="BS90" s="394">
        <f t="shared" ref="BS90" si="1541">$BJ90*AX90</f>
        <v>0</v>
      </c>
      <c r="BT90" s="395">
        <f t="shared" ref="BT90" si="1542">$BJ90*AY90</f>
        <v>0</v>
      </c>
      <c r="BU90" s="396">
        <f t="shared" ref="BU90" si="1543">$BJ90*AZ90</f>
        <v>0</v>
      </c>
      <c r="BV90" s="394">
        <f t="shared" ref="BV90" si="1544">$BJ90*BA90</f>
        <v>0</v>
      </c>
      <c r="BW90" s="394">
        <f t="shared" ref="BW90" si="1545">$BJ90*BB90</f>
        <v>0</v>
      </c>
      <c r="BX90" s="394">
        <f t="shared" ref="BX90" si="1546">$BJ90*BC90</f>
        <v>0</v>
      </c>
      <c r="BY90" s="394">
        <f t="shared" ref="BY90" si="1547">$BJ90*BD90</f>
        <v>0</v>
      </c>
      <c r="BZ90" s="394">
        <f t="shared" ref="BZ90" si="1548">$BJ90*BE90</f>
        <v>0</v>
      </c>
      <c r="CA90" s="394">
        <f t="shared" ref="CA90" si="1549">$BJ90*BF90</f>
        <v>0</v>
      </c>
      <c r="CB90" s="394">
        <f t="shared" ref="CB90" si="1550">$BJ90*BG90</f>
        <v>0</v>
      </c>
      <c r="CC90" s="394">
        <f t="shared" ref="CC90" si="1551">$BJ90*BH90</f>
        <v>0</v>
      </c>
      <c r="CD90" s="395">
        <f t="shared" ref="CD90" si="1552">$BJ90*BI90</f>
        <v>0</v>
      </c>
      <c r="CE90" s="433">
        <f>IF(N90="Nemení sa",1,0)</f>
        <v>0</v>
      </c>
      <c r="CF90" s="396">
        <f>AG90*$CE90</f>
        <v>0</v>
      </c>
      <c r="CG90" s="394">
        <f>AI90*$CE90</f>
        <v>0</v>
      </c>
      <c r="CH90" s="394">
        <f>AK90*$CE90</f>
        <v>0</v>
      </c>
      <c r="CI90" s="394">
        <f>AM90*$CE90</f>
        <v>0</v>
      </c>
      <c r="CJ90" s="395">
        <f>AO90*$CE90</f>
        <v>0</v>
      </c>
      <c r="CK90" s="434">
        <f t="shared" ref="CK90" si="1553">SUM(CF90:CJ92)</f>
        <v>0</v>
      </c>
      <c r="CL90" s="435">
        <f>IF(F90=vstupy!B$42,"1",0)</f>
        <v>0</v>
      </c>
      <c r="CM90" s="396">
        <f t="shared" ref="CM90:CV90" si="1554">IF($CL90="1",AP90,0)</f>
        <v>0</v>
      </c>
      <c r="CN90" s="394">
        <f t="shared" si="1554"/>
        <v>0</v>
      </c>
      <c r="CO90" s="394">
        <f t="shared" si="1554"/>
        <v>0</v>
      </c>
      <c r="CP90" s="394">
        <f t="shared" si="1554"/>
        <v>0</v>
      </c>
      <c r="CQ90" s="394">
        <f t="shared" si="1554"/>
        <v>0</v>
      </c>
      <c r="CR90" s="394">
        <f t="shared" si="1554"/>
        <v>0</v>
      </c>
      <c r="CS90" s="394">
        <f t="shared" si="1554"/>
        <v>0</v>
      </c>
      <c r="CT90" s="394">
        <f t="shared" si="1554"/>
        <v>0</v>
      </c>
      <c r="CU90" s="394">
        <f t="shared" si="1554"/>
        <v>0</v>
      </c>
      <c r="CV90" s="395">
        <f t="shared" si="1554"/>
        <v>0</v>
      </c>
      <c r="CW90" s="393">
        <f>CP90+CT90+CV90</f>
        <v>0</v>
      </c>
      <c r="CX90" s="393">
        <f t="shared" ref="CX90" si="1555">CN90+CR90</f>
        <v>0</v>
      </c>
      <c r="CY90" s="396">
        <f t="shared" ref="CY90:DH90" si="1556">IF($CL90="1",AZ90,0)</f>
        <v>0</v>
      </c>
      <c r="CZ90" s="394">
        <f t="shared" si="1556"/>
        <v>0</v>
      </c>
      <c r="DA90" s="394">
        <f t="shared" si="1556"/>
        <v>0</v>
      </c>
      <c r="DB90" s="394">
        <f t="shared" si="1556"/>
        <v>0</v>
      </c>
      <c r="DC90" s="394">
        <f t="shared" si="1556"/>
        <v>0</v>
      </c>
      <c r="DD90" s="394">
        <f t="shared" si="1556"/>
        <v>0</v>
      </c>
      <c r="DE90" s="394">
        <f t="shared" si="1556"/>
        <v>0</v>
      </c>
      <c r="DF90" s="394">
        <f t="shared" si="1556"/>
        <v>0</v>
      </c>
      <c r="DG90" s="394">
        <f t="shared" si="1556"/>
        <v>0</v>
      </c>
      <c r="DH90" s="395">
        <f t="shared" si="1556"/>
        <v>0</v>
      </c>
      <c r="DI90" s="390">
        <f>DB90+DF90+DH90</f>
        <v>0</v>
      </c>
      <c r="DJ90" s="390">
        <f t="shared" ref="DJ90" si="1557">CZ90+DD90</f>
        <v>0</v>
      </c>
      <c r="DK90" s="431">
        <f>IF(CE90=0,1,0)</f>
        <v>1</v>
      </c>
      <c r="DL90" s="431">
        <f>IFERROR(IF($AF90="N",AH90+AJ90+AL90+AN90,AF90+AH90+AJ90+AL90+AN90),0)*$DK90</f>
        <v>0</v>
      </c>
      <c r="DM90" s="431">
        <f>(AG90+AI90+AK90+AM90+AO90)*$DK90</f>
        <v>0</v>
      </c>
      <c r="DN90" s="431">
        <f>AS90+AW90+AY90-CW90</f>
        <v>0</v>
      </c>
      <c r="DO90" s="431">
        <f>BC90+BG90+BI90-DI90</f>
        <v>0</v>
      </c>
      <c r="DP90" s="431">
        <f>DN90+DO90</f>
        <v>0</v>
      </c>
      <c r="DQ90" s="430" t="str">
        <f>IF(OR(F90=vstupy!B$40,F90=vstupy!B$41,F90=vstupy!B$42,),"0","1")</f>
        <v>0</v>
      </c>
      <c r="DR90" s="396">
        <f>IF($DQ90="1",AQ90,"0")+CF90</f>
        <v>0</v>
      </c>
      <c r="DS90" s="394">
        <f>IF($DQ90="1",AS90,"0")+CG90</f>
        <v>0</v>
      </c>
      <c r="DT90" s="394">
        <f>IF($DQ90="1",AU90,"0")+CH90</f>
        <v>0</v>
      </c>
      <c r="DU90" s="394">
        <f>IF($DQ90="1",AW90,"0")+CI90</f>
        <v>0</v>
      </c>
      <c r="DV90" s="395">
        <f>IF($DQ90="1",AY90,"0")+CJ90</f>
        <v>0</v>
      </c>
      <c r="DW90" s="461">
        <f t="shared" ref="DW90" si="1558">SUM(DR90:DV92)</f>
        <v>0</v>
      </c>
      <c r="DX90" s="396" t="str">
        <f t="shared" ref="DX90" si="1559">IF($DQ90="1",BA90,"0")</f>
        <v>0</v>
      </c>
      <c r="DY90" s="394" t="str">
        <f t="shared" ref="DY90" si="1560">IF($DQ90="1",BC90,"0")</f>
        <v>0</v>
      </c>
      <c r="DZ90" s="394" t="str">
        <f t="shared" ref="DZ90" si="1561">IF($DQ90="1",BE90,"0")</f>
        <v>0</v>
      </c>
      <c r="EA90" s="394" t="str">
        <f>IF($DQ90="1",BG90,"0")</f>
        <v>0</v>
      </c>
      <c r="EB90" s="395" t="str">
        <f>IF($DQ90="1",BI90,"0")</f>
        <v>0</v>
      </c>
      <c r="EC90" s="461">
        <f t="shared" ref="EC90" si="1562">SUM(DX90:EB92)</f>
        <v>0</v>
      </c>
      <c r="ED90" s="462">
        <f>EC90+DW90</f>
        <v>0</v>
      </c>
    </row>
    <row r="91" spans="2:134" ht="12.6" customHeight="1" x14ac:dyDescent="0.2">
      <c r="B91" s="477"/>
      <c r="C91" s="467"/>
      <c r="D91" s="467"/>
      <c r="E91" s="467"/>
      <c r="F91" s="486"/>
      <c r="G91" s="491"/>
      <c r="H91" s="497"/>
      <c r="I91" s="497"/>
      <c r="J91" s="527"/>
      <c r="K91" s="486"/>
      <c r="L91" s="452"/>
      <c r="M91" s="492"/>
      <c r="N91" s="452"/>
      <c r="O91" s="452"/>
      <c r="P91" s="452"/>
      <c r="Q91" s="428"/>
      <c r="R91" s="423"/>
      <c r="S91" s="452"/>
      <c r="T91" s="453"/>
      <c r="U91" s="428"/>
      <c r="V91" s="423"/>
      <c r="W91" s="452"/>
      <c r="X91" s="330" t="s">
        <v>157</v>
      </c>
      <c r="Y91" s="331" t="s">
        <v>152</v>
      </c>
      <c r="Z91" s="332">
        <f>VLOOKUP($X91,vstupy!$B$18:$F$31,MATCH($Y91,vstupy!$B$17:$F$17,0),0)</f>
        <v>0</v>
      </c>
      <c r="AA91" s="333" t="s">
        <v>158</v>
      </c>
      <c r="AB91" s="332">
        <f>VLOOKUP($AA91,vstupy!$B$34:$C$36,2,FALSE)</f>
        <v>0</v>
      </c>
      <c r="AC91" s="332">
        <f t="shared" si="1271"/>
        <v>0</v>
      </c>
      <c r="AD91" s="481"/>
      <c r="AE91" s="474"/>
      <c r="AF91" s="396"/>
      <c r="AG91" s="420"/>
      <c r="AH91" s="420"/>
      <c r="AI91" s="420"/>
      <c r="AJ91" s="420"/>
      <c r="AK91" s="420"/>
      <c r="AL91" s="420"/>
      <c r="AM91" s="427"/>
      <c r="AN91" s="420"/>
      <c r="AO91" s="422"/>
      <c r="AP91" s="396"/>
      <c r="AQ91" s="394"/>
      <c r="AR91" s="394"/>
      <c r="AS91" s="394"/>
      <c r="AT91" s="394"/>
      <c r="AU91" s="394"/>
      <c r="AV91" s="394"/>
      <c r="AW91" s="394"/>
      <c r="AX91" s="394"/>
      <c r="AY91" s="394"/>
      <c r="AZ91" s="394"/>
      <c r="BA91" s="394"/>
      <c r="BB91" s="394"/>
      <c r="BC91" s="394"/>
      <c r="BD91" s="394"/>
      <c r="BE91" s="394"/>
      <c r="BF91" s="394"/>
      <c r="BG91" s="394"/>
      <c r="BH91" s="394"/>
      <c r="BI91" s="534"/>
      <c r="BJ91" s="393"/>
      <c r="BK91" s="396"/>
      <c r="BL91" s="394"/>
      <c r="BM91" s="394"/>
      <c r="BN91" s="394"/>
      <c r="BO91" s="394"/>
      <c r="BP91" s="394"/>
      <c r="BQ91" s="394"/>
      <c r="BR91" s="394"/>
      <c r="BS91" s="394"/>
      <c r="BT91" s="395"/>
      <c r="BU91" s="396"/>
      <c r="BV91" s="394"/>
      <c r="BW91" s="394"/>
      <c r="BX91" s="394"/>
      <c r="BY91" s="394"/>
      <c r="BZ91" s="394"/>
      <c r="CA91" s="394"/>
      <c r="CB91" s="394"/>
      <c r="CC91" s="394"/>
      <c r="CD91" s="395"/>
      <c r="CE91" s="433"/>
      <c r="CF91" s="396"/>
      <c r="CG91" s="394"/>
      <c r="CH91" s="394"/>
      <c r="CI91" s="394"/>
      <c r="CJ91" s="395"/>
      <c r="CK91" s="434"/>
      <c r="CL91" s="436"/>
      <c r="CM91" s="396"/>
      <c r="CN91" s="394"/>
      <c r="CO91" s="394"/>
      <c r="CP91" s="394"/>
      <c r="CQ91" s="394"/>
      <c r="CR91" s="394"/>
      <c r="CS91" s="394"/>
      <c r="CT91" s="394"/>
      <c r="CU91" s="394"/>
      <c r="CV91" s="395"/>
      <c r="CW91" s="393"/>
      <c r="CX91" s="393"/>
      <c r="CY91" s="396"/>
      <c r="CZ91" s="394"/>
      <c r="DA91" s="394"/>
      <c r="DB91" s="394"/>
      <c r="DC91" s="394"/>
      <c r="DD91" s="394"/>
      <c r="DE91" s="394"/>
      <c r="DF91" s="394"/>
      <c r="DG91" s="394"/>
      <c r="DH91" s="395"/>
      <c r="DI91" s="390"/>
      <c r="DJ91" s="390"/>
      <c r="DK91" s="431"/>
      <c r="DL91" s="431"/>
      <c r="DM91" s="431"/>
      <c r="DN91" s="431"/>
      <c r="DO91" s="431"/>
      <c r="DP91" s="431"/>
      <c r="DQ91" s="430"/>
      <c r="DR91" s="396"/>
      <c r="DS91" s="394"/>
      <c r="DT91" s="394"/>
      <c r="DU91" s="394"/>
      <c r="DV91" s="395"/>
      <c r="DW91" s="461"/>
      <c r="DX91" s="396"/>
      <c r="DY91" s="394"/>
      <c r="DZ91" s="394"/>
      <c r="EA91" s="394"/>
      <c r="EB91" s="395"/>
      <c r="EC91" s="461"/>
      <c r="ED91" s="462"/>
    </row>
    <row r="92" spans="2:134" ht="12.6" customHeight="1" x14ac:dyDescent="0.2">
      <c r="B92" s="477"/>
      <c r="C92" s="467"/>
      <c r="D92" s="467"/>
      <c r="E92" s="467"/>
      <c r="F92" s="487"/>
      <c r="G92" s="491"/>
      <c r="H92" s="498"/>
      <c r="I92" s="498"/>
      <c r="J92" s="528"/>
      <c r="K92" s="487"/>
      <c r="L92" s="452"/>
      <c r="M92" s="492"/>
      <c r="N92" s="452"/>
      <c r="O92" s="452"/>
      <c r="P92" s="452"/>
      <c r="Q92" s="428"/>
      <c r="R92" s="423"/>
      <c r="S92" s="452"/>
      <c r="T92" s="453"/>
      <c r="U92" s="428"/>
      <c r="V92" s="423"/>
      <c r="W92" s="452"/>
      <c r="X92" s="330" t="s">
        <v>157</v>
      </c>
      <c r="Y92" s="331" t="s">
        <v>152</v>
      </c>
      <c r="Z92" s="332">
        <f>VLOOKUP($X92,vstupy!$B$18:$F$31,MATCH($Y92,vstupy!$B$17:$F$17,0),0)</f>
        <v>0</v>
      </c>
      <c r="AA92" s="333" t="s">
        <v>158</v>
      </c>
      <c r="AB92" s="332">
        <f>VLOOKUP($AA92,vstupy!$B$34:$C$36,2,FALSE)</f>
        <v>0</v>
      </c>
      <c r="AC92" s="332">
        <f t="shared" si="1271"/>
        <v>0</v>
      </c>
      <c r="AD92" s="482"/>
      <c r="AE92" s="475"/>
      <c r="AF92" s="396"/>
      <c r="AG92" s="420"/>
      <c r="AH92" s="420"/>
      <c r="AI92" s="420"/>
      <c r="AJ92" s="420"/>
      <c r="AK92" s="420"/>
      <c r="AL92" s="420"/>
      <c r="AM92" s="419"/>
      <c r="AN92" s="420"/>
      <c r="AO92" s="422"/>
      <c r="AP92" s="396"/>
      <c r="AQ92" s="394"/>
      <c r="AR92" s="394"/>
      <c r="AS92" s="394"/>
      <c r="AT92" s="394"/>
      <c r="AU92" s="394"/>
      <c r="AV92" s="394"/>
      <c r="AW92" s="394"/>
      <c r="AX92" s="394"/>
      <c r="AY92" s="394"/>
      <c r="AZ92" s="394"/>
      <c r="BA92" s="394"/>
      <c r="BB92" s="394"/>
      <c r="BC92" s="394"/>
      <c r="BD92" s="394"/>
      <c r="BE92" s="394"/>
      <c r="BF92" s="394"/>
      <c r="BG92" s="394"/>
      <c r="BH92" s="394"/>
      <c r="BI92" s="534"/>
      <c r="BJ92" s="393"/>
      <c r="BK92" s="396"/>
      <c r="BL92" s="394"/>
      <c r="BM92" s="394"/>
      <c r="BN92" s="394"/>
      <c r="BO92" s="394"/>
      <c r="BP92" s="394"/>
      <c r="BQ92" s="394"/>
      <c r="BR92" s="394"/>
      <c r="BS92" s="394"/>
      <c r="BT92" s="395"/>
      <c r="BU92" s="396"/>
      <c r="BV92" s="394"/>
      <c r="BW92" s="394"/>
      <c r="BX92" s="394"/>
      <c r="BY92" s="394"/>
      <c r="BZ92" s="394"/>
      <c r="CA92" s="394"/>
      <c r="CB92" s="394"/>
      <c r="CC92" s="394"/>
      <c r="CD92" s="395"/>
      <c r="CE92" s="433"/>
      <c r="CF92" s="396"/>
      <c r="CG92" s="394"/>
      <c r="CH92" s="394"/>
      <c r="CI92" s="394"/>
      <c r="CJ92" s="395"/>
      <c r="CK92" s="434"/>
      <c r="CL92" s="437"/>
      <c r="CM92" s="396"/>
      <c r="CN92" s="394"/>
      <c r="CO92" s="394"/>
      <c r="CP92" s="394"/>
      <c r="CQ92" s="394"/>
      <c r="CR92" s="394"/>
      <c r="CS92" s="394"/>
      <c r="CT92" s="394"/>
      <c r="CU92" s="394"/>
      <c r="CV92" s="395"/>
      <c r="CW92" s="393"/>
      <c r="CX92" s="393"/>
      <c r="CY92" s="396"/>
      <c r="CZ92" s="394"/>
      <c r="DA92" s="394"/>
      <c r="DB92" s="394"/>
      <c r="DC92" s="394"/>
      <c r="DD92" s="394"/>
      <c r="DE92" s="394"/>
      <c r="DF92" s="394"/>
      <c r="DG92" s="394"/>
      <c r="DH92" s="395"/>
      <c r="DI92" s="390"/>
      <c r="DJ92" s="390"/>
      <c r="DK92" s="431"/>
      <c r="DL92" s="431"/>
      <c r="DM92" s="431"/>
      <c r="DN92" s="431"/>
      <c r="DO92" s="431"/>
      <c r="DP92" s="431"/>
      <c r="DQ92" s="430"/>
      <c r="DR92" s="396"/>
      <c r="DS92" s="394"/>
      <c r="DT92" s="394"/>
      <c r="DU92" s="394"/>
      <c r="DV92" s="395"/>
      <c r="DW92" s="461"/>
      <c r="DX92" s="396"/>
      <c r="DY92" s="394"/>
      <c r="DZ92" s="394"/>
      <c r="EA92" s="394"/>
      <c r="EB92" s="395"/>
      <c r="EC92" s="461"/>
      <c r="ED92" s="462"/>
    </row>
    <row r="93" spans="2:134" ht="12.6" customHeight="1" x14ac:dyDescent="0.2">
      <c r="B93" s="499">
        <f t="shared" ref="B93" si="1563">B90+1</f>
        <v>29</v>
      </c>
      <c r="C93" s="466"/>
      <c r="D93" s="466"/>
      <c r="E93" s="466"/>
      <c r="F93" s="470" t="s">
        <v>212</v>
      </c>
      <c r="G93" s="489"/>
      <c r="H93" s="509" t="str">
        <f t="shared" ref="H93" si="1564">IF($F93="3e)  Skoršia transpozícia  - zavedenie transpozície pred termínom ktorý určuje smernica EÚ. "," ","")</f>
        <v/>
      </c>
      <c r="I93" s="509" t="str">
        <f t="shared" ref="I93" si="1565">IF($F93="3e)  Skoršia transpozícia  - zavedenie transpozície pred termínom ktorý určuje smernica EÚ. ",$H93,"NA")</f>
        <v>NA</v>
      </c>
      <c r="J93" s="523">
        <f>IF(I93&gt;12,1,I93/12)</f>
        <v>1</v>
      </c>
      <c r="K93" s="470"/>
      <c r="L93" s="451"/>
      <c r="M93" s="493">
        <f>IF(L93="N",0,L93)</f>
        <v>0</v>
      </c>
      <c r="N93" s="451" t="s">
        <v>212</v>
      </c>
      <c r="O93" s="451"/>
      <c r="P93" s="451"/>
      <c r="Q93" s="429" t="s">
        <v>36</v>
      </c>
      <c r="R93" s="424">
        <f>VLOOKUP(Q93,vstupy!$B$3:$C$15,2,FALSE)</f>
        <v>0</v>
      </c>
      <c r="S93" s="451"/>
      <c r="T93" s="454"/>
      <c r="U93" s="429" t="s">
        <v>36</v>
      </c>
      <c r="V93" s="424">
        <f>VLOOKUP(U93,vstupy!$B$3:$C$15,2,FALSE)</f>
        <v>0</v>
      </c>
      <c r="W93" s="451"/>
      <c r="X93" s="194" t="s">
        <v>157</v>
      </c>
      <c r="Y93" s="208" t="s">
        <v>152</v>
      </c>
      <c r="Z93" s="205">
        <f>VLOOKUP($X93,vstupy!$B$18:$F$31,MATCH($Y93,vstupy!$B$17:$F$17,0),0)</f>
        <v>0</v>
      </c>
      <c r="AA93" s="133" t="s">
        <v>158</v>
      </c>
      <c r="AB93" s="205">
        <f>VLOOKUP($AA93,vstupy!$B$34:$C$36,2,FALSE)</f>
        <v>0</v>
      </c>
      <c r="AC93" s="205">
        <f t="shared" si="1271"/>
        <v>0</v>
      </c>
      <c r="AD93" s="500" t="s">
        <v>36</v>
      </c>
      <c r="AE93" s="473">
        <f>VLOOKUP(AD93,vstupy!$B$3:$C$15,2,FALSE)</f>
        <v>0</v>
      </c>
      <c r="AF93" s="476" t="str">
        <f>IFERROR(IF(M93=0,"N",O93/L93*J93),0)</f>
        <v>N</v>
      </c>
      <c r="AG93" s="419">
        <f>O93*J93</f>
        <v>0</v>
      </c>
      <c r="AH93" s="426">
        <f t="shared" ref="AH93" si="1566">P93*R93*J93</f>
        <v>0</v>
      </c>
      <c r="AI93" s="419">
        <f t="shared" ref="AI93" si="1567">IFERROR(AH93*M93,0)</f>
        <v>0</v>
      </c>
      <c r="AJ93" s="426" t="str">
        <f t="shared" si="1393"/>
        <v>N</v>
      </c>
      <c r="AK93" s="419">
        <f t="shared" ref="AK93" si="1568">S93*J93</f>
        <v>0</v>
      </c>
      <c r="AL93" s="419">
        <f>T93*V93*J93</f>
        <v>0</v>
      </c>
      <c r="AM93" s="425">
        <f t="shared" ref="AM93" si="1569">IFERROR(AL93*M93,0)</f>
        <v>0</v>
      </c>
      <c r="AN93" s="419">
        <f t="shared" ref="AN93" si="1570">IF(W93&gt;0,IF(AE93&gt;0,($G$5/160)*(W93/60)*AE93*J93,0),IF(AE93&gt;0,($G$5/160)*((AC93+AC94+AC95)/60)*AE93*J93,0))</f>
        <v>0</v>
      </c>
      <c r="AO93" s="421">
        <f>IFERROR(AN93*M93,0)</f>
        <v>0</v>
      </c>
      <c r="AP93" s="396">
        <f t="shared" ref="AP93" si="1571">IF($N93="In (zvyšuje náklady)",AF93,0)</f>
        <v>0</v>
      </c>
      <c r="AQ93" s="394">
        <f t="shared" ref="AQ93" si="1572">IF($N93="In (zvyšuje náklady)",AG93,0)</f>
        <v>0</v>
      </c>
      <c r="AR93" s="394">
        <f t="shared" ref="AR93" si="1573">IF($N93="In (zvyšuje náklady)",AH93,0)</f>
        <v>0</v>
      </c>
      <c r="AS93" s="394">
        <f t="shared" ref="AS93" si="1574">IF($N93="In (zvyšuje náklady)",AI93,0)</f>
        <v>0</v>
      </c>
      <c r="AT93" s="394">
        <f t="shared" ref="AT93" si="1575">IF($N93="In (zvyšuje náklady)",AJ93,0)</f>
        <v>0</v>
      </c>
      <c r="AU93" s="394">
        <f t="shared" ref="AU93" si="1576">IF($N93="In (zvyšuje náklady)",AK93,0)</f>
        <v>0</v>
      </c>
      <c r="AV93" s="394">
        <f t="shared" ref="AV93" si="1577">IF($N93="In (zvyšuje náklady)",AL93,0)</f>
        <v>0</v>
      </c>
      <c r="AW93" s="394">
        <f t="shared" ref="AW93" si="1578">IF($N93="In (zvyšuje náklady)",AM93,0)</f>
        <v>0</v>
      </c>
      <c r="AX93" s="394">
        <f t="shared" ref="AX93" si="1579">IF($N93="In (zvyšuje náklady)",AN93,0)</f>
        <v>0</v>
      </c>
      <c r="AY93" s="394">
        <f t="shared" ref="AY93" si="1580">IF($N93="In (zvyšuje náklady)",AO93,0)</f>
        <v>0</v>
      </c>
      <c r="AZ93" s="394" t="str">
        <f t="shared" ref="AZ93" si="1581">IF($N93="Out (znižuje náklady)",AF93,"0")</f>
        <v>0</v>
      </c>
      <c r="BA93" s="394" t="str">
        <f t="shared" ref="BA93" si="1582">IF($N93="Out (znižuje náklady)",AG93,"0")</f>
        <v>0</v>
      </c>
      <c r="BB93" s="394" t="str">
        <f t="shared" ref="BB93" si="1583">IF($N93="Out (znižuje náklady)",AH93,"0")</f>
        <v>0</v>
      </c>
      <c r="BC93" s="394" t="str">
        <f t="shared" ref="BC93" si="1584">IF($N93="Out (znižuje náklady)",AI93,"0")</f>
        <v>0</v>
      </c>
      <c r="BD93" s="394" t="str">
        <f t="shared" ref="BD93" si="1585">IF($N93="Out (znižuje náklady)",AJ93,"0")</f>
        <v>0</v>
      </c>
      <c r="BE93" s="394" t="str">
        <f t="shared" ref="BE93" si="1586">IF($N93="Out (znižuje náklady)",AK93,"0")</f>
        <v>0</v>
      </c>
      <c r="BF93" s="394" t="str">
        <f t="shared" ref="BF93" si="1587">IF($N93="Out (znižuje náklady)",AL93,"0")</f>
        <v>0</v>
      </c>
      <c r="BG93" s="394" t="str">
        <f t="shared" ref="BG93" si="1588">IF($N93="Out (znižuje náklady)",AM93,"0")</f>
        <v>0</v>
      </c>
      <c r="BH93" s="394" t="str">
        <f t="shared" ref="BH93" si="1589">IF($N93="Out (znižuje náklady)",AN93,"0")</f>
        <v>0</v>
      </c>
      <c r="BI93" s="534" t="str">
        <f t="shared" ref="BI93" si="1590">IF($N93="Out (znižuje náklady)",AO93,"0")</f>
        <v>0</v>
      </c>
      <c r="BJ93" s="393">
        <f>IF(F93=vstupy!$B$47,0,1)</f>
        <v>1</v>
      </c>
      <c r="BK93" s="396">
        <f t="shared" ref="BK93" si="1591">$BJ93*AP93</f>
        <v>0</v>
      </c>
      <c r="BL93" s="394">
        <f t="shared" ref="BL93" si="1592">$BJ93*AQ93</f>
        <v>0</v>
      </c>
      <c r="BM93" s="394">
        <f t="shared" ref="BM93" si="1593">$BJ93*AR93</f>
        <v>0</v>
      </c>
      <c r="BN93" s="394">
        <f t="shared" ref="BN93" si="1594">$BJ93*AS93</f>
        <v>0</v>
      </c>
      <c r="BO93" s="394">
        <f t="shared" ref="BO93" si="1595">$BJ93*AT93</f>
        <v>0</v>
      </c>
      <c r="BP93" s="394">
        <f t="shared" ref="BP93" si="1596">$BJ93*AU93</f>
        <v>0</v>
      </c>
      <c r="BQ93" s="394">
        <f t="shared" ref="BQ93" si="1597">$BJ93*AV93</f>
        <v>0</v>
      </c>
      <c r="BR93" s="394">
        <f t="shared" ref="BR93" si="1598">$BJ93*AW93</f>
        <v>0</v>
      </c>
      <c r="BS93" s="394">
        <f t="shared" ref="BS93" si="1599">$BJ93*AX93</f>
        <v>0</v>
      </c>
      <c r="BT93" s="395">
        <f t="shared" ref="BT93" si="1600">$BJ93*AY93</f>
        <v>0</v>
      </c>
      <c r="BU93" s="396">
        <f t="shared" ref="BU93" si="1601">$BJ93*AZ93</f>
        <v>0</v>
      </c>
      <c r="BV93" s="394">
        <f t="shared" ref="BV93" si="1602">$BJ93*BA93</f>
        <v>0</v>
      </c>
      <c r="BW93" s="394">
        <f t="shared" ref="BW93" si="1603">$BJ93*BB93</f>
        <v>0</v>
      </c>
      <c r="BX93" s="394">
        <f t="shared" ref="BX93" si="1604">$BJ93*BC93</f>
        <v>0</v>
      </c>
      <c r="BY93" s="394">
        <f t="shared" ref="BY93" si="1605">$BJ93*BD93</f>
        <v>0</v>
      </c>
      <c r="BZ93" s="394">
        <f t="shared" ref="BZ93" si="1606">$BJ93*BE93</f>
        <v>0</v>
      </c>
      <c r="CA93" s="394">
        <f t="shared" ref="CA93" si="1607">$BJ93*BF93</f>
        <v>0</v>
      </c>
      <c r="CB93" s="394">
        <f t="shared" ref="CB93" si="1608">$BJ93*BG93</f>
        <v>0</v>
      </c>
      <c r="CC93" s="394">
        <f t="shared" ref="CC93" si="1609">$BJ93*BH93</f>
        <v>0</v>
      </c>
      <c r="CD93" s="395">
        <f t="shared" ref="CD93" si="1610">$BJ93*BI93</f>
        <v>0</v>
      </c>
      <c r="CE93" s="433">
        <f>IF(N93="Nemení sa",1,0)</f>
        <v>0</v>
      </c>
      <c r="CF93" s="396">
        <f>AG93*$CE93</f>
        <v>0</v>
      </c>
      <c r="CG93" s="394">
        <f>AI93*$CE93</f>
        <v>0</v>
      </c>
      <c r="CH93" s="394">
        <f>AK93*$CE93</f>
        <v>0</v>
      </c>
      <c r="CI93" s="394">
        <f>AM93*$CE93</f>
        <v>0</v>
      </c>
      <c r="CJ93" s="395">
        <f>AO93*$CE93</f>
        <v>0</v>
      </c>
      <c r="CK93" s="434">
        <f t="shared" ref="CK93" si="1611">SUM(CF93:CJ95)</f>
        <v>0</v>
      </c>
      <c r="CL93" s="435">
        <f>IF(F93=vstupy!B$42,"1",0)</f>
        <v>0</v>
      </c>
      <c r="CM93" s="396">
        <f t="shared" ref="CM93:CV93" si="1612">IF($CL93="1",AP93,0)</f>
        <v>0</v>
      </c>
      <c r="CN93" s="394">
        <f t="shared" si="1612"/>
        <v>0</v>
      </c>
      <c r="CO93" s="394">
        <f t="shared" si="1612"/>
        <v>0</v>
      </c>
      <c r="CP93" s="394">
        <f t="shared" si="1612"/>
        <v>0</v>
      </c>
      <c r="CQ93" s="394">
        <f t="shared" si="1612"/>
        <v>0</v>
      </c>
      <c r="CR93" s="394">
        <f t="shared" si="1612"/>
        <v>0</v>
      </c>
      <c r="CS93" s="394">
        <f t="shared" si="1612"/>
        <v>0</v>
      </c>
      <c r="CT93" s="394">
        <f t="shared" si="1612"/>
        <v>0</v>
      </c>
      <c r="CU93" s="394">
        <f t="shared" si="1612"/>
        <v>0</v>
      </c>
      <c r="CV93" s="395">
        <f t="shared" si="1612"/>
        <v>0</v>
      </c>
      <c r="CW93" s="393">
        <f>CP93+CT93+CV93</f>
        <v>0</v>
      </c>
      <c r="CX93" s="393">
        <f t="shared" ref="CX93" si="1613">CN93+CR93</f>
        <v>0</v>
      </c>
      <c r="CY93" s="396">
        <f t="shared" ref="CY93:DH93" si="1614">IF($CL93="1",AZ93,0)</f>
        <v>0</v>
      </c>
      <c r="CZ93" s="394">
        <f t="shared" si="1614"/>
        <v>0</v>
      </c>
      <c r="DA93" s="394">
        <f t="shared" si="1614"/>
        <v>0</v>
      </c>
      <c r="DB93" s="394">
        <f t="shared" si="1614"/>
        <v>0</v>
      </c>
      <c r="DC93" s="394">
        <f t="shared" si="1614"/>
        <v>0</v>
      </c>
      <c r="DD93" s="394">
        <f t="shared" si="1614"/>
        <v>0</v>
      </c>
      <c r="DE93" s="394">
        <f t="shared" si="1614"/>
        <v>0</v>
      </c>
      <c r="DF93" s="394">
        <f t="shared" si="1614"/>
        <v>0</v>
      </c>
      <c r="DG93" s="394">
        <f t="shared" si="1614"/>
        <v>0</v>
      </c>
      <c r="DH93" s="395">
        <f t="shared" si="1614"/>
        <v>0</v>
      </c>
      <c r="DI93" s="390">
        <f>DB93+DF93+DH93</f>
        <v>0</v>
      </c>
      <c r="DJ93" s="390">
        <f t="shared" ref="DJ93" si="1615">CZ93+DD93</f>
        <v>0</v>
      </c>
      <c r="DK93" s="431">
        <f>IF(CE93=0,1,0)</f>
        <v>1</v>
      </c>
      <c r="DL93" s="431">
        <f>IFERROR(IF($AF93="N",AH93+AJ93+AL93+AN93,AF93+AH93+AJ93+AL93+AN93),0)*$DK93</f>
        <v>0</v>
      </c>
      <c r="DM93" s="431">
        <f>(AG93+AI93+AK93+AM93+AO93)*$DK93</f>
        <v>0</v>
      </c>
      <c r="DN93" s="431">
        <f>AS93+AW93+AY93-CW93</f>
        <v>0</v>
      </c>
      <c r="DO93" s="431">
        <f>BC93+BG93+BI93-DI93</f>
        <v>0</v>
      </c>
      <c r="DP93" s="431">
        <f>DN93+DO93</f>
        <v>0</v>
      </c>
      <c r="DQ93" s="430" t="str">
        <f>IF(OR(F93=vstupy!B$40,F93=vstupy!B$41,F93=vstupy!B$42,),"0","1")</f>
        <v>0</v>
      </c>
      <c r="DR93" s="396">
        <f>IF($DQ93="1",AQ93,"0")+CF93</f>
        <v>0</v>
      </c>
      <c r="DS93" s="394">
        <f>IF($DQ93="1",AS93,"0")+CG93</f>
        <v>0</v>
      </c>
      <c r="DT93" s="394">
        <f>IF($DQ93="1",AU93,"0")+CH93</f>
        <v>0</v>
      </c>
      <c r="DU93" s="394">
        <f>IF($DQ93="1",AW93,"0")+CI93</f>
        <v>0</v>
      </c>
      <c r="DV93" s="395">
        <f>IF($DQ93="1",AY93,"0")+CJ93</f>
        <v>0</v>
      </c>
      <c r="DW93" s="461">
        <f t="shared" ref="DW93" si="1616">SUM(DR93:DV95)</f>
        <v>0</v>
      </c>
      <c r="DX93" s="396" t="str">
        <f t="shared" ref="DX93" si="1617">IF($DQ93="1",BA93,"0")</f>
        <v>0</v>
      </c>
      <c r="DY93" s="394" t="str">
        <f t="shared" ref="DY93" si="1618">IF($DQ93="1",BC93,"0")</f>
        <v>0</v>
      </c>
      <c r="DZ93" s="394" t="str">
        <f t="shared" ref="DZ93" si="1619">IF($DQ93="1",BE93,"0")</f>
        <v>0</v>
      </c>
      <c r="EA93" s="394" t="str">
        <f>IF($DQ93="1",BG93,"0")</f>
        <v>0</v>
      </c>
      <c r="EB93" s="395" t="str">
        <f>IF($DQ93="1",BI93,"0")</f>
        <v>0</v>
      </c>
      <c r="EC93" s="461">
        <f t="shared" ref="EC93" si="1620">SUM(DX93:EB95)</f>
        <v>0</v>
      </c>
      <c r="ED93" s="462">
        <f>EC93+DW93</f>
        <v>0</v>
      </c>
    </row>
    <row r="94" spans="2:134" ht="12.6" customHeight="1" x14ac:dyDescent="0.2">
      <c r="B94" s="499"/>
      <c r="C94" s="466"/>
      <c r="D94" s="466"/>
      <c r="E94" s="466"/>
      <c r="F94" s="471"/>
      <c r="G94" s="489"/>
      <c r="H94" s="510"/>
      <c r="I94" s="510"/>
      <c r="J94" s="524"/>
      <c r="K94" s="471"/>
      <c r="L94" s="451"/>
      <c r="M94" s="493"/>
      <c r="N94" s="451"/>
      <c r="O94" s="451"/>
      <c r="P94" s="451"/>
      <c r="Q94" s="429"/>
      <c r="R94" s="424"/>
      <c r="S94" s="451"/>
      <c r="T94" s="454"/>
      <c r="U94" s="429"/>
      <c r="V94" s="424"/>
      <c r="W94" s="451"/>
      <c r="X94" s="194" t="s">
        <v>157</v>
      </c>
      <c r="Y94" s="208" t="s">
        <v>152</v>
      </c>
      <c r="Z94" s="205">
        <f>VLOOKUP($X94,vstupy!$B$18:$F$31,MATCH($Y94,vstupy!$B$17:$F$17,0),0)</f>
        <v>0</v>
      </c>
      <c r="AA94" s="133" t="s">
        <v>158</v>
      </c>
      <c r="AB94" s="205">
        <f>VLOOKUP($AA94,vstupy!$B$34:$C$36,2,FALSE)</f>
        <v>0</v>
      </c>
      <c r="AC94" s="205">
        <f t="shared" si="1271"/>
        <v>0</v>
      </c>
      <c r="AD94" s="501"/>
      <c r="AE94" s="474"/>
      <c r="AF94" s="396"/>
      <c r="AG94" s="420"/>
      <c r="AH94" s="420"/>
      <c r="AI94" s="420"/>
      <c r="AJ94" s="420"/>
      <c r="AK94" s="420"/>
      <c r="AL94" s="420"/>
      <c r="AM94" s="427"/>
      <c r="AN94" s="420"/>
      <c r="AO94" s="422"/>
      <c r="AP94" s="396"/>
      <c r="AQ94" s="394"/>
      <c r="AR94" s="394"/>
      <c r="AS94" s="394"/>
      <c r="AT94" s="394"/>
      <c r="AU94" s="394"/>
      <c r="AV94" s="394"/>
      <c r="AW94" s="394"/>
      <c r="AX94" s="394"/>
      <c r="AY94" s="394"/>
      <c r="AZ94" s="394"/>
      <c r="BA94" s="394"/>
      <c r="BB94" s="394"/>
      <c r="BC94" s="394"/>
      <c r="BD94" s="394"/>
      <c r="BE94" s="394"/>
      <c r="BF94" s="394"/>
      <c r="BG94" s="394"/>
      <c r="BH94" s="394"/>
      <c r="BI94" s="534"/>
      <c r="BJ94" s="393"/>
      <c r="BK94" s="396"/>
      <c r="BL94" s="394"/>
      <c r="BM94" s="394"/>
      <c r="BN94" s="394"/>
      <c r="BO94" s="394"/>
      <c r="BP94" s="394"/>
      <c r="BQ94" s="394"/>
      <c r="BR94" s="394"/>
      <c r="BS94" s="394"/>
      <c r="BT94" s="395"/>
      <c r="BU94" s="396"/>
      <c r="BV94" s="394"/>
      <c r="BW94" s="394"/>
      <c r="BX94" s="394"/>
      <c r="BY94" s="394"/>
      <c r="BZ94" s="394"/>
      <c r="CA94" s="394"/>
      <c r="CB94" s="394"/>
      <c r="CC94" s="394"/>
      <c r="CD94" s="395"/>
      <c r="CE94" s="433"/>
      <c r="CF94" s="396"/>
      <c r="CG94" s="394"/>
      <c r="CH94" s="394"/>
      <c r="CI94" s="394"/>
      <c r="CJ94" s="395"/>
      <c r="CK94" s="434"/>
      <c r="CL94" s="436"/>
      <c r="CM94" s="396"/>
      <c r="CN94" s="394"/>
      <c r="CO94" s="394"/>
      <c r="CP94" s="394"/>
      <c r="CQ94" s="394"/>
      <c r="CR94" s="394"/>
      <c r="CS94" s="394"/>
      <c r="CT94" s="394"/>
      <c r="CU94" s="394"/>
      <c r="CV94" s="395"/>
      <c r="CW94" s="393"/>
      <c r="CX94" s="393"/>
      <c r="CY94" s="396"/>
      <c r="CZ94" s="394"/>
      <c r="DA94" s="394"/>
      <c r="DB94" s="394"/>
      <c r="DC94" s="394"/>
      <c r="DD94" s="394"/>
      <c r="DE94" s="394"/>
      <c r="DF94" s="394"/>
      <c r="DG94" s="394"/>
      <c r="DH94" s="395"/>
      <c r="DI94" s="390"/>
      <c r="DJ94" s="390"/>
      <c r="DK94" s="431"/>
      <c r="DL94" s="431"/>
      <c r="DM94" s="431"/>
      <c r="DN94" s="431"/>
      <c r="DO94" s="431"/>
      <c r="DP94" s="431"/>
      <c r="DQ94" s="430"/>
      <c r="DR94" s="396"/>
      <c r="DS94" s="394"/>
      <c r="DT94" s="394"/>
      <c r="DU94" s="394"/>
      <c r="DV94" s="395"/>
      <c r="DW94" s="461"/>
      <c r="DX94" s="396"/>
      <c r="DY94" s="394"/>
      <c r="DZ94" s="394"/>
      <c r="EA94" s="394"/>
      <c r="EB94" s="395"/>
      <c r="EC94" s="461"/>
      <c r="ED94" s="462"/>
    </row>
    <row r="95" spans="2:134" ht="12.6" customHeight="1" x14ac:dyDescent="0.2">
      <c r="B95" s="499"/>
      <c r="C95" s="466"/>
      <c r="D95" s="466"/>
      <c r="E95" s="466"/>
      <c r="F95" s="472"/>
      <c r="G95" s="489"/>
      <c r="H95" s="511"/>
      <c r="I95" s="511"/>
      <c r="J95" s="525"/>
      <c r="K95" s="472"/>
      <c r="L95" s="451"/>
      <c r="M95" s="493"/>
      <c r="N95" s="451"/>
      <c r="O95" s="451"/>
      <c r="P95" s="451"/>
      <c r="Q95" s="429"/>
      <c r="R95" s="424"/>
      <c r="S95" s="451"/>
      <c r="T95" s="454"/>
      <c r="U95" s="429"/>
      <c r="V95" s="424"/>
      <c r="W95" s="451"/>
      <c r="X95" s="194" t="s">
        <v>157</v>
      </c>
      <c r="Y95" s="208" t="s">
        <v>152</v>
      </c>
      <c r="Z95" s="205">
        <f>VLOOKUP($X95,vstupy!$B$18:$F$31,MATCH($Y95,vstupy!$B$17:$F$17,0),0)</f>
        <v>0</v>
      </c>
      <c r="AA95" s="133" t="s">
        <v>158</v>
      </c>
      <c r="AB95" s="205">
        <f>VLOOKUP($AA95,vstupy!$B$34:$C$36,2,FALSE)</f>
        <v>0</v>
      </c>
      <c r="AC95" s="205">
        <f t="shared" si="1271"/>
        <v>0</v>
      </c>
      <c r="AD95" s="502"/>
      <c r="AE95" s="475"/>
      <c r="AF95" s="396"/>
      <c r="AG95" s="420"/>
      <c r="AH95" s="420"/>
      <c r="AI95" s="420"/>
      <c r="AJ95" s="420"/>
      <c r="AK95" s="420"/>
      <c r="AL95" s="420"/>
      <c r="AM95" s="419"/>
      <c r="AN95" s="420"/>
      <c r="AO95" s="422"/>
      <c r="AP95" s="396"/>
      <c r="AQ95" s="394"/>
      <c r="AR95" s="394"/>
      <c r="AS95" s="394"/>
      <c r="AT95" s="394"/>
      <c r="AU95" s="394"/>
      <c r="AV95" s="394"/>
      <c r="AW95" s="394"/>
      <c r="AX95" s="394"/>
      <c r="AY95" s="394"/>
      <c r="AZ95" s="394"/>
      <c r="BA95" s="394"/>
      <c r="BB95" s="394"/>
      <c r="BC95" s="394"/>
      <c r="BD95" s="394"/>
      <c r="BE95" s="394"/>
      <c r="BF95" s="394"/>
      <c r="BG95" s="394"/>
      <c r="BH95" s="394"/>
      <c r="BI95" s="534"/>
      <c r="BJ95" s="393"/>
      <c r="BK95" s="396"/>
      <c r="BL95" s="394"/>
      <c r="BM95" s="394"/>
      <c r="BN95" s="394"/>
      <c r="BO95" s="394"/>
      <c r="BP95" s="394"/>
      <c r="BQ95" s="394"/>
      <c r="BR95" s="394"/>
      <c r="BS95" s="394"/>
      <c r="BT95" s="395"/>
      <c r="BU95" s="396"/>
      <c r="BV95" s="394"/>
      <c r="BW95" s="394"/>
      <c r="BX95" s="394"/>
      <c r="BY95" s="394"/>
      <c r="BZ95" s="394"/>
      <c r="CA95" s="394"/>
      <c r="CB95" s="394"/>
      <c r="CC95" s="394"/>
      <c r="CD95" s="395"/>
      <c r="CE95" s="433"/>
      <c r="CF95" s="396"/>
      <c r="CG95" s="394"/>
      <c r="CH95" s="394"/>
      <c r="CI95" s="394"/>
      <c r="CJ95" s="395"/>
      <c r="CK95" s="434"/>
      <c r="CL95" s="437"/>
      <c r="CM95" s="396"/>
      <c r="CN95" s="394"/>
      <c r="CO95" s="394"/>
      <c r="CP95" s="394"/>
      <c r="CQ95" s="394"/>
      <c r="CR95" s="394"/>
      <c r="CS95" s="394"/>
      <c r="CT95" s="394"/>
      <c r="CU95" s="394"/>
      <c r="CV95" s="395"/>
      <c r="CW95" s="393"/>
      <c r="CX95" s="393"/>
      <c r="CY95" s="396"/>
      <c r="CZ95" s="394"/>
      <c r="DA95" s="394"/>
      <c r="DB95" s="394"/>
      <c r="DC95" s="394"/>
      <c r="DD95" s="394"/>
      <c r="DE95" s="394"/>
      <c r="DF95" s="394"/>
      <c r="DG95" s="394"/>
      <c r="DH95" s="395"/>
      <c r="DI95" s="390"/>
      <c r="DJ95" s="390"/>
      <c r="DK95" s="431"/>
      <c r="DL95" s="431"/>
      <c r="DM95" s="431"/>
      <c r="DN95" s="431"/>
      <c r="DO95" s="431"/>
      <c r="DP95" s="431"/>
      <c r="DQ95" s="430"/>
      <c r="DR95" s="396"/>
      <c r="DS95" s="394"/>
      <c r="DT95" s="394"/>
      <c r="DU95" s="394"/>
      <c r="DV95" s="395"/>
      <c r="DW95" s="461"/>
      <c r="DX95" s="396"/>
      <c r="DY95" s="394"/>
      <c r="DZ95" s="394"/>
      <c r="EA95" s="394"/>
      <c r="EB95" s="395"/>
      <c r="EC95" s="461"/>
      <c r="ED95" s="462"/>
    </row>
    <row r="96" spans="2:134" ht="12.6" customHeight="1" x14ac:dyDescent="0.2">
      <c r="B96" s="477">
        <f t="shared" ref="B96" si="1621">B93+1</f>
        <v>30</v>
      </c>
      <c r="C96" s="467"/>
      <c r="D96" s="467"/>
      <c r="E96" s="467"/>
      <c r="F96" s="485" t="s">
        <v>212</v>
      </c>
      <c r="G96" s="491"/>
      <c r="H96" s="496" t="str">
        <f t="shared" ref="H96" si="1622">IF($F96="3e)  Skoršia transpozícia  - zavedenie transpozície pred termínom ktorý určuje smernica EÚ. "," ","")</f>
        <v/>
      </c>
      <c r="I96" s="496" t="str">
        <f t="shared" ref="I96" si="1623">IF($F96="3e)  Skoršia transpozícia  - zavedenie transpozície pred termínom ktorý určuje smernica EÚ. ",$H96,"NA")</f>
        <v>NA</v>
      </c>
      <c r="J96" s="526">
        <f>IF(I96&gt;12,1,I96/12)</f>
        <v>1</v>
      </c>
      <c r="K96" s="485"/>
      <c r="L96" s="452"/>
      <c r="M96" s="492">
        <f>IF(L96="N",0,L96)</f>
        <v>0</v>
      </c>
      <c r="N96" s="452" t="s">
        <v>212</v>
      </c>
      <c r="O96" s="452"/>
      <c r="P96" s="452"/>
      <c r="Q96" s="428" t="s">
        <v>36</v>
      </c>
      <c r="R96" s="423">
        <f>VLOOKUP(Q96,vstupy!$B$3:$C$15,2,FALSE)</f>
        <v>0</v>
      </c>
      <c r="S96" s="452"/>
      <c r="T96" s="453"/>
      <c r="U96" s="428" t="s">
        <v>36</v>
      </c>
      <c r="V96" s="423">
        <f>VLOOKUP(U96,vstupy!$B$3:$C$15,2,FALSE)</f>
        <v>0</v>
      </c>
      <c r="W96" s="452"/>
      <c r="X96" s="330" t="s">
        <v>157</v>
      </c>
      <c r="Y96" s="331" t="s">
        <v>152</v>
      </c>
      <c r="Z96" s="332">
        <f>VLOOKUP($X96,vstupy!$B$18:$F$31,MATCH($Y96,vstupy!$B$17:$F$17,0),0)</f>
        <v>0</v>
      </c>
      <c r="AA96" s="333" t="s">
        <v>158</v>
      </c>
      <c r="AB96" s="332">
        <f>VLOOKUP($AA96,vstupy!$B$34:$C$36,2,FALSE)</f>
        <v>0</v>
      </c>
      <c r="AC96" s="332">
        <f t="shared" si="1271"/>
        <v>0</v>
      </c>
      <c r="AD96" s="480" t="s">
        <v>36</v>
      </c>
      <c r="AE96" s="473">
        <f>VLOOKUP(AD96,vstupy!$B$3:$C$15,2,FALSE)</f>
        <v>0</v>
      </c>
      <c r="AF96" s="476" t="str">
        <f>IFERROR(IF(M96=0,"N",O96/L96*J96),0)</f>
        <v>N</v>
      </c>
      <c r="AG96" s="419">
        <f>O96*J96</f>
        <v>0</v>
      </c>
      <c r="AH96" s="426">
        <f t="shared" ref="AH96" si="1624">P96*R96*J96</f>
        <v>0</v>
      </c>
      <c r="AI96" s="419">
        <f t="shared" ref="AI96" si="1625">IFERROR(AH96*M96,0)</f>
        <v>0</v>
      </c>
      <c r="AJ96" s="426" t="str">
        <f t="shared" si="1393"/>
        <v>N</v>
      </c>
      <c r="AK96" s="419">
        <f t="shared" ref="AK96" si="1626">S96*J96</f>
        <v>0</v>
      </c>
      <c r="AL96" s="419">
        <f>T96*V96*J96</f>
        <v>0</v>
      </c>
      <c r="AM96" s="425">
        <f t="shared" ref="AM96" si="1627">IFERROR(AL96*M96,0)</f>
        <v>0</v>
      </c>
      <c r="AN96" s="419">
        <f t="shared" ref="AN96" si="1628">IF(W96&gt;0,IF(AE96&gt;0,($G$5/160)*(W96/60)*AE96*J96,0),IF(AE96&gt;0,($G$5/160)*((AC96+AC97+AC98)/60)*AE96*J96,0))</f>
        <v>0</v>
      </c>
      <c r="AO96" s="421">
        <f>IFERROR(AN96*M96,0)</f>
        <v>0</v>
      </c>
      <c r="AP96" s="396">
        <f t="shared" ref="AP96" si="1629">IF($N96="In (zvyšuje náklady)",AF96,0)</f>
        <v>0</v>
      </c>
      <c r="AQ96" s="394">
        <f t="shared" ref="AQ96" si="1630">IF($N96="In (zvyšuje náklady)",AG96,0)</f>
        <v>0</v>
      </c>
      <c r="AR96" s="394">
        <f t="shared" ref="AR96" si="1631">IF($N96="In (zvyšuje náklady)",AH96,0)</f>
        <v>0</v>
      </c>
      <c r="AS96" s="394">
        <f t="shared" ref="AS96" si="1632">IF($N96="In (zvyšuje náklady)",AI96,0)</f>
        <v>0</v>
      </c>
      <c r="AT96" s="394">
        <f t="shared" ref="AT96" si="1633">IF($N96="In (zvyšuje náklady)",AJ96,0)</f>
        <v>0</v>
      </c>
      <c r="AU96" s="394">
        <f t="shared" ref="AU96" si="1634">IF($N96="In (zvyšuje náklady)",AK96,0)</f>
        <v>0</v>
      </c>
      <c r="AV96" s="394">
        <f t="shared" ref="AV96" si="1635">IF($N96="In (zvyšuje náklady)",AL96,0)</f>
        <v>0</v>
      </c>
      <c r="AW96" s="394">
        <f t="shared" ref="AW96" si="1636">IF($N96="In (zvyšuje náklady)",AM96,0)</f>
        <v>0</v>
      </c>
      <c r="AX96" s="394">
        <f t="shared" ref="AX96" si="1637">IF($N96="In (zvyšuje náklady)",AN96,0)</f>
        <v>0</v>
      </c>
      <c r="AY96" s="394">
        <f t="shared" ref="AY96" si="1638">IF($N96="In (zvyšuje náklady)",AO96,0)</f>
        <v>0</v>
      </c>
      <c r="AZ96" s="394" t="str">
        <f t="shared" ref="AZ96" si="1639">IF($N96="Out (znižuje náklady)",AF96,"0")</f>
        <v>0</v>
      </c>
      <c r="BA96" s="394" t="str">
        <f t="shared" ref="BA96" si="1640">IF($N96="Out (znižuje náklady)",AG96,"0")</f>
        <v>0</v>
      </c>
      <c r="BB96" s="394" t="str">
        <f t="shared" ref="BB96" si="1641">IF($N96="Out (znižuje náklady)",AH96,"0")</f>
        <v>0</v>
      </c>
      <c r="BC96" s="394" t="str">
        <f t="shared" ref="BC96" si="1642">IF($N96="Out (znižuje náklady)",AI96,"0")</f>
        <v>0</v>
      </c>
      <c r="BD96" s="394" t="str">
        <f t="shared" ref="BD96" si="1643">IF($N96="Out (znižuje náklady)",AJ96,"0")</f>
        <v>0</v>
      </c>
      <c r="BE96" s="394" t="str">
        <f t="shared" ref="BE96" si="1644">IF($N96="Out (znižuje náklady)",AK96,"0")</f>
        <v>0</v>
      </c>
      <c r="BF96" s="394" t="str">
        <f t="shared" ref="BF96" si="1645">IF($N96="Out (znižuje náklady)",AL96,"0")</f>
        <v>0</v>
      </c>
      <c r="BG96" s="394" t="str">
        <f t="shared" ref="BG96" si="1646">IF($N96="Out (znižuje náklady)",AM96,"0")</f>
        <v>0</v>
      </c>
      <c r="BH96" s="394" t="str">
        <f t="shared" ref="BH96" si="1647">IF($N96="Out (znižuje náklady)",AN96,"0")</f>
        <v>0</v>
      </c>
      <c r="BI96" s="534" t="str">
        <f t="shared" ref="BI96" si="1648">IF($N96="Out (znižuje náklady)",AO96,"0")</f>
        <v>0</v>
      </c>
      <c r="BJ96" s="393">
        <f>IF(F96=vstupy!$B$47,0,1)</f>
        <v>1</v>
      </c>
      <c r="BK96" s="396">
        <f t="shared" ref="BK96" si="1649">$BJ96*AP96</f>
        <v>0</v>
      </c>
      <c r="BL96" s="394">
        <f t="shared" ref="BL96" si="1650">$BJ96*AQ96</f>
        <v>0</v>
      </c>
      <c r="BM96" s="394">
        <f t="shared" ref="BM96" si="1651">$BJ96*AR96</f>
        <v>0</v>
      </c>
      <c r="BN96" s="394">
        <f t="shared" ref="BN96" si="1652">$BJ96*AS96</f>
        <v>0</v>
      </c>
      <c r="BO96" s="394">
        <f t="shared" ref="BO96" si="1653">$BJ96*AT96</f>
        <v>0</v>
      </c>
      <c r="BP96" s="394">
        <f t="shared" ref="BP96" si="1654">$BJ96*AU96</f>
        <v>0</v>
      </c>
      <c r="BQ96" s="394">
        <f t="shared" ref="BQ96" si="1655">$BJ96*AV96</f>
        <v>0</v>
      </c>
      <c r="BR96" s="394">
        <f t="shared" ref="BR96" si="1656">$BJ96*AW96</f>
        <v>0</v>
      </c>
      <c r="BS96" s="394">
        <f t="shared" ref="BS96" si="1657">$BJ96*AX96</f>
        <v>0</v>
      </c>
      <c r="BT96" s="395">
        <f t="shared" ref="BT96" si="1658">$BJ96*AY96</f>
        <v>0</v>
      </c>
      <c r="BU96" s="396">
        <f t="shared" ref="BU96" si="1659">$BJ96*AZ96</f>
        <v>0</v>
      </c>
      <c r="BV96" s="394">
        <f t="shared" ref="BV96" si="1660">$BJ96*BA96</f>
        <v>0</v>
      </c>
      <c r="BW96" s="394">
        <f t="shared" ref="BW96" si="1661">$BJ96*BB96</f>
        <v>0</v>
      </c>
      <c r="BX96" s="394">
        <f t="shared" ref="BX96" si="1662">$BJ96*BC96</f>
        <v>0</v>
      </c>
      <c r="BY96" s="394">
        <f t="shared" ref="BY96" si="1663">$BJ96*BD96</f>
        <v>0</v>
      </c>
      <c r="BZ96" s="394">
        <f t="shared" ref="BZ96" si="1664">$BJ96*BE96</f>
        <v>0</v>
      </c>
      <c r="CA96" s="394">
        <f t="shared" ref="CA96" si="1665">$BJ96*BF96</f>
        <v>0</v>
      </c>
      <c r="CB96" s="394">
        <f t="shared" ref="CB96" si="1666">$BJ96*BG96</f>
        <v>0</v>
      </c>
      <c r="CC96" s="394">
        <f t="shared" ref="CC96" si="1667">$BJ96*BH96</f>
        <v>0</v>
      </c>
      <c r="CD96" s="395">
        <f t="shared" ref="CD96" si="1668">$BJ96*BI96</f>
        <v>0</v>
      </c>
      <c r="CE96" s="433">
        <f>IF(N96="Nemení sa",1,0)</f>
        <v>0</v>
      </c>
      <c r="CF96" s="396">
        <f>AG96*$CE96</f>
        <v>0</v>
      </c>
      <c r="CG96" s="394">
        <f>AI96*$CE96</f>
        <v>0</v>
      </c>
      <c r="CH96" s="394">
        <f>AK96*$CE96</f>
        <v>0</v>
      </c>
      <c r="CI96" s="394">
        <f>AM96*$CE96</f>
        <v>0</v>
      </c>
      <c r="CJ96" s="395">
        <f>AO96*$CE96</f>
        <v>0</v>
      </c>
      <c r="CK96" s="434">
        <f t="shared" ref="CK96" si="1669">SUM(CF96:CJ98)</f>
        <v>0</v>
      </c>
      <c r="CL96" s="435">
        <f>IF(F96=vstupy!B$42,"1",0)</f>
        <v>0</v>
      </c>
      <c r="CM96" s="396">
        <f t="shared" ref="CM96:CV96" si="1670">IF($CL96="1",AP96,0)</f>
        <v>0</v>
      </c>
      <c r="CN96" s="394">
        <f t="shared" si="1670"/>
        <v>0</v>
      </c>
      <c r="CO96" s="394">
        <f t="shared" si="1670"/>
        <v>0</v>
      </c>
      <c r="CP96" s="394">
        <f t="shared" si="1670"/>
        <v>0</v>
      </c>
      <c r="CQ96" s="394">
        <f t="shared" si="1670"/>
        <v>0</v>
      </c>
      <c r="CR96" s="394">
        <f t="shared" si="1670"/>
        <v>0</v>
      </c>
      <c r="CS96" s="394">
        <f t="shared" si="1670"/>
        <v>0</v>
      </c>
      <c r="CT96" s="394">
        <f t="shared" si="1670"/>
        <v>0</v>
      </c>
      <c r="CU96" s="394">
        <f t="shared" si="1670"/>
        <v>0</v>
      </c>
      <c r="CV96" s="395">
        <f t="shared" si="1670"/>
        <v>0</v>
      </c>
      <c r="CW96" s="393">
        <f>CP96+CT96+CV96</f>
        <v>0</v>
      </c>
      <c r="CX96" s="393">
        <f t="shared" ref="CX96" si="1671">CN96+CR96</f>
        <v>0</v>
      </c>
      <c r="CY96" s="396">
        <f t="shared" ref="CY96:DH96" si="1672">IF($CL96="1",AZ96,0)</f>
        <v>0</v>
      </c>
      <c r="CZ96" s="394">
        <f t="shared" si="1672"/>
        <v>0</v>
      </c>
      <c r="DA96" s="394">
        <f t="shared" si="1672"/>
        <v>0</v>
      </c>
      <c r="DB96" s="394">
        <f t="shared" si="1672"/>
        <v>0</v>
      </c>
      <c r="DC96" s="394">
        <f t="shared" si="1672"/>
        <v>0</v>
      </c>
      <c r="DD96" s="394">
        <f t="shared" si="1672"/>
        <v>0</v>
      </c>
      <c r="DE96" s="394">
        <f t="shared" si="1672"/>
        <v>0</v>
      </c>
      <c r="DF96" s="394">
        <f t="shared" si="1672"/>
        <v>0</v>
      </c>
      <c r="DG96" s="394">
        <f t="shared" si="1672"/>
        <v>0</v>
      </c>
      <c r="DH96" s="395">
        <f t="shared" si="1672"/>
        <v>0</v>
      </c>
      <c r="DI96" s="390">
        <f>DB96+DF96+DH96</f>
        <v>0</v>
      </c>
      <c r="DJ96" s="390">
        <f t="shared" ref="DJ96" si="1673">CZ96+DD96</f>
        <v>0</v>
      </c>
      <c r="DK96" s="431">
        <f>IF(CE96=0,1,0)</f>
        <v>1</v>
      </c>
      <c r="DL96" s="431">
        <f>IFERROR(IF($AF96="N",AH96+AJ96+AL96+AN96,AF96+AH96+AJ96+AL96+AN96),0)*$DK96</f>
        <v>0</v>
      </c>
      <c r="DM96" s="431">
        <f>(AG96+AI96+AK96+AM96+AO96)*$DK96</f>
        <v>0</v>
      </c>
      <c r="DN96" s="431">
        <f>AS96+AW96+AY96-CW96</f>
        <v>0</v>
      </c>
      <c r="DO96" s="431">
        <f>BC96+BG96+BI96-DI96</f>
        <v>0</v>
      </c>
      <c r="DP96" s="431">
        <f>DN96+DO96</f>
        <v>0</v>
      </c>
      <c r="DQ96" s="430" t="str">
        <f>IF(OR(F96=vstupy!B$40,F96=vstupy!B$41,F96=vstupy!B$42,),"0","1")</f>
        <v>0</v>
      </c>
      <c r="DR96" s="396">
        <f>IF($DQ96="1",AQ96,"0")+CF96</f>
        <v>0</v>
      </c>
      <c r="DS96" s="394">
        <f>IF($DQ96="1",AS96,"0")+CG96</f>
        <v>0</v>
      </c>
      <c r="DT96" s="394">
        <f>IF($DQ96="1",AU96,"0")+CH96</f>
        <v>0</v>
      </c>
      <c r="DU96" s="394">
        <f>IF($DQ96="1",AW96,"0")+CI96</f>
        <v>0</v>
      </c>
      <c r="DV96" s="395">
        <f>IF($DQ96="1",AY96,"0")+CJ96</f>
        <v>0</v>
      </c>
      <c r="DW96" s="461">
        <f t="shared" ref="DW96" si="1674">SUM(DR96:DV98)</f>
        <v>0</v>
      </c>
      <c r="DX96" s="396" t="str">
        <f t="shared" ref="DX96" si="1675">IF($DQ96="1",BA96,"0")</f>
        <v>0</v>
      </c>
      <c r="DY96" s="394" t="str">
        <f t="shared" ref="DY96" si="1676">IF($DQ96="1",BC96,"0")</f>
        <v>0</v>
      </c>
      <c r="DZ96" s="394" t="str">
        <f t="shared" ref="DZ96" si="1677">IF($DQ96="1",BE96,"0")</f>
        <v>0</v>
      </c>
      <c r="EA96" s="394" t="str">
        <f>IF($DQ96="1",BG96,"0")</f>
        <v>0</v>
      </c>
      <c r="EB96" s="395" t="str">
        <f>IF($DQ96="1",BI96,"0")</f>
        <v>0</v>
      </c>
      <c r="EC96" s="461">
        <f t="shared" ref="EC96" si="1678">SUM(DX96:EB98)</f>
        <v>0</v>
      </c>
      <c r="ED96" s="462">
        <f>EC96+DW96</f>
        <v>0</v>
      </c>
    </row>
    <row r="97" spans="2:134" ht="12.6" customHeight="1" x14ac:dyDescent="0.2">
      <c r="B97" s="477"/>
      <c r="C97" s="467"/>
      <c r="D97" s="467"/>
      <c r="E97" s="467"/>
      <c r="F97" s="486"/>
      <c r="G97" s="491"/>
      <c r="H97" s="497"/>
      <c r="I97" s="497"/>
      <c r="J97" s="527"/>
      <c r="K97" s="486"/>
      <c r="L97" s="452"/>
      <c r="M97" s="492"/>
      <c r="N97" s="452"/>
      <c r="O97" s="452"/>
      <c r="P97" s="452"/>
      <c r="Q97" s="428"/>
      <c r="R97" s="423"/>
      <c r="S97" s="452"/>
      <c r="T97" s="453"/>
      <c r="U97" s="428"/>
      <c r="V97" s="423"/>
      <c r="W97" s="452"/>
      <c r="X97" s="330" t="s">
        <v>157</v>
      </c>
      <c r="Y97" s="331" t="s">
        <v>152</v>
      </c>
      <c r="Z97" s="332">
        <f>VLOOKUP($X97,vstupy!$B$18:$F$31,MATCH($Y97,vstupy!$B$17:$F$17,0),0)</f>
        <v>0</v>
      </c>
      <c r="AA97" s="333" t="s">
        <v>158</v>
      </c>
      <c r="AB97" s="332">
        <f>VLOOKUP($AA97,vstupy!$B$34:$C$36,2,FALSE)</f>
        <v>0</v>
      </c>
      <c r="AC97" s="332">
        <f t="shared" si="1271"/>
        <v>0</v>
      </c>
      <c r="AD97" s="481"/>
      <c r="AE97" s="474"/>
      <c r="AF97" s="396"/>
      <c r="AG97" s="420"/>
      <c r="AH97" s="420"/>
      <c r="AI97" s="420"/>
      <c r="AJ97" s="420"/>
      <c r="AK97" s="420"/>
      <c r="AL97" s="420"/>
      <c r="AM97" s="427"/>
      <c r="AN97" s="420"/>
      <c r="AO97" s="422"/>
      <c r="AP97" s="396"/>
      <c r="AQ97" s="394"/>
      <c r="AR97" s="394"/>
      <c r="AS97" s="394"/>
      <c r="AT97" s="394"/>
      <c r="AU97" s="394"/>
      <c r="AV97" s="394"/>
      <c r="AW97" s="394"/>
      <c r="AX97" s="394"/>
      <c r="AY97" s="394"/>
      <c r="AZ97" s="394"/>
      <c r="BA97" s="394"/>
      <c r="BB97" s="394"/>
      <c r="BC97" s="394"/>
      <c r="BD97" s="394"/>
      <c r="BE97" s="394"/>
      <c r="BF97" s="394"/>
      <c r="BG97" s="394"/>
      <c r="BH97" s="394"/>
      <c r="BI97" s="534"/>
      <c r="BJ97" s="393"/>
      <c r="BK97" s="396"/>
      <c r="BL97" s="394"/>
      <c r="BM97" s="394"/>
      <c r="BN97" s="394"/>
      <c r="BO97" s="394"/>
      <c r="BP97" s="394"/>
      <c r="BQ97" s="394"/>
      <c r="BR97" s="394"/>
      <c r="BS97" s="394"/>
      <c r="BT97" s="395"/>
      <c r="BU97" s="396"/>
      <c r="BV97" s="394"/>
      <c r="BW97" s="394"/>
      <c r="BX97" s="394"/>
      <c r="BY97" s="394"/>
      <c r="BZ97" s="394"/>
      <c r="CA97" s="394"/>
      <c r="CB97" s="394"/>
      <c r="CC97" s="394"/>
      <c r="CD97" s="395"/>
      <c r="CE97" s="433"/>
      <c r="CF97" s="396"/>
      <c r="CG97" s="394"/>
      <c r="CH97" s="394"/>
      <c r="CI97" s="394"/>
      <c r="CJ97" s="395"/>
      <c r="CK97" s="434"/>
      <c r="CL97" s="436"/>
      <c r="CM97" s="396"/>
      <c r="CN97" s="394"/>
      <c r="CO97" s="394"/>
      <c r="CP97" s="394"/>
      <c r="CQ97" s="394"/>
      <c r="CR97" s="394"/>
      <c r="CS97" s="394"/>
      <c r="CT97" s="394"/>
      <c r="CU97" s="394"/>
      <c r="CV97" s="395"/>
      <c r="CW97" s="393"/>
      <c r="CX97" s="393"/>
      <c r="CY97" s="396"/>
      <c r="CZ97" s="394"/>
      <c r="DA97" s="394"/>
      <c r="DB97" s="394"/>
      <c r="DC97" s="394"/>
      <c r="DD97" s="394"/>
      <c r="DE97" s="394"/>
      <c r="DF97" s="394"/>
      <c r="DG97" s="394"/>
      <c r="DH97" s="395"/>
      <c r="DI97" s="390"/>
      <c r="DJ97" s="390"/>
      <c r="DK97" s="431"/>
      <c r="DL97" s="431"/>
      <c r="DM97" s="431"/>
      <c r="DN97" s="431"/>
      <c r="DO97" s="431"/>
      <c r="DP97" s="431"/>
      <c r="DQ97" s="430"/>
      <c r="DR97" s="396"/>
      <c r="DS97" s="394"/>
      <c r="DT97" s="394"/>
      <c r="DU97" s="394"/>
      <c r="DV97" s="395"/>
      <c r="DW97" s="461"/>
      <c r="DX97" s="396"/>
      <c r="DY97" s="394"/>
      <c r="DZ97" s="394"/>
      <c r="EA97" s="394"/>
      <c r="EB97" s="395"/>
      <c r="EC97" s="461"/>
      <c r="ED97" s="462"/>
    </row>
    <row r="98" spans="2:134" ht="12.6" customHeight="1" x14ac:dyDescent="0.2">
      <c r="B98" s="477"/>
      <c r="C98" s="467"/>
      <c r="D98" s="467"/>
      <c r="E98" s="467"/>
      <c r="F98" s="487"/>
      <c r="G98" s="491"/>
      <c r="H98" s="498"/>
      <c r="I98" s="498"/>
      <c r="J98" s="528"/>
      <c r="K98" s="487"/>
      <c r="L98" s="452"/>
      <c r="M98" s="492"/>
      <c r="N98" s="452"/>
      <c r="O98" s="452"/>
      <c r="P98" s="452"/>
      <c r="Q98" s="428"/>
      <c r="R98" s="423"/>
      <c r="S98" s="452"/>
      <c r="T98" s="453"/>
      <c r="U98" s="428"/>
      <c r="V98" s="423"/>
      <c r="W98" s="452"/>
      <c r="X98" s="330" t="s">
        <v>157</v>
      </c>
      <c r="Y98" s="331" t="s">
        <v>152</v>
      </c>
      <c r="Z98" s="332">
        <f>VLOOKUP($X98,vstupy!$B$18:$F$31,MATCH($Y98,vstupy!$B$17:$F$17,0),0)</f>
        <v>0</v>
      </c>
      <c r="AA98" s="333" t="s">
        <v>158</v>
      </c>
      <c r="AB98" s="332">
        <f>VLOOKUP($AA98,vstupy!$B$34:$C$36,2,FALSE)</f>
        <v>0</v>
      </c>
      <c r="AC98" s="332">
        <f t="shared" si="1271"/>
        <v>0</v>
      </c>
      <c r="AD98" s="482"/>
      <c r="AE98" s="475"/>
      <c r="AF98" s="396"/>
      <c r="AG98" s="420"/>
      <c r="AH98" s="420"/>
      <c r="AI98" s="420"/>
      <c r="AJ98" s="420"/>
      <c r="AK98" s="420"/>
      <c r="AL98" s="420"/>
      <c r="AM98" s="419"/>
      <c r="AN98" s="420"/>
      <c r="AO98" s="422"/>
      <c r="AP98" s="396"/>
      <c r="AQ98" s="394"/>
      <c r="AR98" s="394"/>
      <c r="AS98" s="394"/>
      <c r="AT98" s="394"/>
      <c r="AU98" s="394"/>
      <c r="AV98" s="394"/>
      <c r="AW98" s="394"/>
      <c r="AX98" s="394"/>
      <c r="AY98" s="394"/>
      <c r="AZ98" s="394"/>
      <c r="BA98" s="394"/>
      <c r="BB98" s="394"/>
      <c r="BC98" s="394"/>
      <c r="BD98" s="394"/>
      <c r="BE98" s="394"/>
      <c r="BF98" s="394"/>
      <c r="BG98" s="394"/>
      <c r="BH98" s="394"/>
      <c r="BI98" s="534"/>
      <c r="BJ98" s="393"/>
      <c r="BK98" s="396"/>
      <c r="BL98" s="394"/>
      <c r="BM98" s="394"/>
      <c r="BN98" s="394"/>
      <c r="BO98" s="394"/>
      <c r="BP98" s="394"/>
      <c r="BQ98" s="394"/>
      <c r="BR98" s="394"/>
      <c r="BS98" s="394"/>
      <c r="BT98" s="395"/>
      <c r="BU98" s="396"/>
      <c r="BV98" s="394"/>
      <c r="BW98" s="394"/>
      <c r="BX98" s="394"/>
      <c r="BY98" s="394"/>
      <c r="BZ98" s="394"/>
      <c r="CA98" s="394"/>
      <c r="CB98" s="394"/>
      <c r="CC98" s="394"/>
      <c r="CD98" s="395"/>
      <c r="CE98" s="433"/>
      <c r="CF98" s="396"/>
      <c r="CG98" s="394"/>
      <c r="CH98" s="394"/>
      <c r="CI98" s="394"/>
      <c r="CJ98" s="395"/>
      <c r="CK98" s="434"/>
      <c r="CL98" s="437"/>
      <c r="CM98" s="396"/>
      <c r="CN98" s="394"/>
      <c r="CO98" s="394"/>
      <c r="CP98" s="394"/>
      <c r="CQ98" s="394"/>
      <c r="CR98" s="394"/>
      <c r="CS98" s="394"/>
      <c r="CT98" s="394"/>
      <c r="CU98" s="394"/>
      <c r="CV98" s="395"/>
      <c r="CW98" s="393"/>
      <c r="CX98" s="393"/>
      <c r="CY98" s="396"/>
      <c r="CZ98" s="394"/>
      <c r="DA98" s="394"/>
      <c r="DB98" s="394"/>
      <c r="DC98" s="394"/>
      <c r="DD98" s="394"/>
      <c r="DE98" s="394"/>
      <c r="DF98" s="394"/>
      <c r="DG98" s="394"/>
      <c r="DH98" s="395"/>
      <c r="DI98" s="390"/>
      <c r="DJ98" s="390"/>
      <c r="DK98" s="431"/>
      <c r="DL98" s="431"/>
      <c r="DM98" s="431"/>
      <c r="DN98" s="431"/>
      <c r="DO98" s="431"/>
      <c r="DP98" s="431"/>
      <c r="DQ98" s="430"/>
      <c r="DR98" s="396"/>
      <c r="DS98" s="394"/>
      <c r="DT98" s="394"/>
      <c r="DU98" s="394"/>
      <c r="DV98" s="395"/>
      <c r="DW98" s="461"/>
      <c r="DX98" s="396"/>
      <c r="DY98" s="394"/>
      <c r="DZ98" s="394"/>
      <c r="EA98" s="394"/>
      <c r="EB98" s="395"/>
      <c r="EC98" s="461"/>
      <c r="ED98" s="462"/>
    </row>
    <row r="99" spans="2:134" ht="12.6" customHeight="1" x14ac:dyDescent="0.2">
      <c r="B99" s="499">
        <f t="shared" ref="B99" si="1679">B96+1</f>
        <v>31</v>
      </c>
      <c r="C99" s="466"/>
      <c r="D99" s="466"/>
      <c r="E99" s="466"/>
      <c r="F99" s="470" t="s">
        <v>212</v>
      </c>
      <c r="G99" s="489"/>
      <c r="H99" s="509" t="str">
        <f t="shared" ref="H99" si="1680">IF($F99="3e)  Skoršia transpozícia  - zavedenie transpozície pred termínom ktorý určuje smernica EÚ. "," ","")</f>
        <v/>
      </c>
      <c r="I99" s="509" t="str">
        <f t="shared" ref="I99" si="1681">IF($F99="3e)  Skoršia transpozícia  - zavedenie transpozície pred termínom ktorý určuje smernica EÚ. ",$H99,"NA")</f>
        <v>NA</v>
      </c>
      <c r="J99" s="523">
        <f>IF(I99&gt;12,1,I99/12)</f>
        <v>1</v>
      </c>
      <c r="K99" s="470"/>
      <c r="L99" s="451"/>
      <c r="M99" s="493">
        <f>IF(L99="N",0,L99)</f>
        <v>0</v>
      </c>
      <c r="N99" s="451" t="s">
        <v>212</v>
      </c>
      <c r="O99" s="451"/>
      <c r="P99" s="451"/>
      <c r="Q99" s="429" t="s">
        <v>36</v>
      </c>
      <c r="R99" s="424">
        <f>VLOOKUP(Q99,vstupy!$B$3:$C$15,2,FALSE)</f>
        <v>0</v>
      </c>
      <c r="S99" s="451"/>
      <c r="T99" s="454"/>
      <c r="U99" s="429" t="s">
        <v>36</v>
      </c>
      <c r="V99" s="424">
        <f>VLOOKUP(U99,vstupy!$B$3:$C$15,2,FALSE)</f>
        <v>0</v>
      </c>
      <c r="W99" s="451"/>
      <c r="X99" s="194" t="s">
        <v>157</v>
      </c>
      <c r="Y99" s="208" t="s">
        <v>152</v>
      </c>
      <c r="Z99" s="205">
        <f>VLOOKUP($X99,vstupy!$B$18:$F$31,MATCH($Y99,vstupy!$B$17:$F$17,0),0)</f>
        <v>0</v>
      </c>
      <c r="AA99" s="133" t="s">
        <v>158</v>
      </c>
      <c r="AB99" s="205">
        <f>VLOOKUP($AA99,vstupy!$B$34:$C$36,2,FALSE)</f>
        <v>0</v>
      </c>
      <c r="AC99" s="205">
        <f t="shared" si="1271"/>
        <v>0</v>
      </c>
      <c r="AD99" s="500" t="s">
        <v>36</v>
      </c>
      <c r="AE99" s="473">
        <f>VLOOKUP(AD99,vstupy!$B$3:$C$15,2,FALSE)</f>
        <v>0</v>
      </c>
      <c r="AF99" s="476" t="str">
        <f>IFERROR(IF(M99=0,"N",O99/L99*J99),0)</f>
        <v>N</v>
      </c>
      <c r="AG99" s="419">
        <f>O99*J99</f>
        <v>0</v>
      </c>
      <c r="AH99" s="426">
        <f t="shared" ref="AH99" si="1682">P99*R99*J99</f>
        <v>0</v>
      </c>
      <c r="AI99" s="419">
        <f t="shared" ref="AI99" si="1683">IFERROR(AH99*M99,0)</f>
        <v>0</v>
      </c>
      <c r="AJ99" s="426" t="str">
        <f t="shared" si="1393"/>
        <v>N</v>
      </c>
      <c r="AK99" s="419">
        <f t="shared" ref="AK99" si="1684">S99*J99</f>
        <v>0</v>
      </c>
      <c r="AL99" s="419">
        <f>T99*V99*J99</f>
        <v>0</v>
      </c>
      <c r="AM99" s="425">
        <f t="shared" ref="AM99" si="1685">IFERROR(AL99*M99,0)</f>
        <v>0</v>
      </c>
      <c r="AN99" s="419">
        <f t="shared" ref="AN99" si="1686">IF(W99&gt;0,IF(AE99&gt;0,($G$5/160)*(W99/60)*AE99*J99,0),IF(AE99&gt;0,($G$5/160)*((AC99+AC100+AC101)/60)*AE99*J99,0))</f>
        <v>0</v>
      </c>
      <c r="AO99" s="421">
        <f>IFERROR(AN99*M99,0)</f>
        <v>0</v>
      </c>
      <c r="AP99" s="396">
        <f t="shared" ref="AP99" si="1687">IF($N99="In (zvyšuje náklady)",AF99,0)</f>
        <v>0</v>
      </c>
      <c r="AQ99" s="394">
        <f t="shared" ref="AQ99" si="1688">IF($N99="In (zvyšuje náklady)",AG99,0)</f>
        <v>0</v>
      </c>
      <c r="AR99" s="394">
        <f t="shared" ref="AR99" si="1689">IF($N99="In (zvyšuje náklady)",AH99,0)</f>
        <v>0</v>
      </c>
      <c r="AS99" s="394">
        <f t="shared" ref="AS99" si="1690">IF($N99="In (zvyšuje náklady)",AI99,0)</f>
        <v>0</v>
      </c>
      <c r="AT99" s="394">
        <f t="shared" ref="AT99" si="1691">IF($N99="In (zvyšuje náklady)",AJ99,0)</f>
        <v>0</v>
      </c>
      <c r="AU99" s="394">
        <f t="shared" ref="AU99" si="1692">IF($N99="In (zvyšuje náklady)",AK99,0)</f>
        <v>0</v>
      </c>
      <c r="AV99" s="394">
        <f t="shared" ref="AV99" si="1693">IF($N99="In (zvyšuje náklady)",AL99,0)</f>
        <v>0</v>
      </c>
      <c r="AW99" s="394">
        <f t="shared" ref="AW99" si="1694">IF($N99="In (zvyšuje náklady)",AM99,0)</f>
        <v>0</v>
      </c>
      <c r="AX99" s="394">
        <f t="shared" ref="AX99" si="1695">IF($N99="In (zvyšuje náklady)",AN99,0)</f>
        <v>0</v>
      </c>
      <c r="AY99" s="394">
        <f t="shared" ref="AY99" si="1696">IF($N99="In (zvyšuje náklady)",AO99,0)</f>
        <v>0</v>
      </c>
      <c r="AZ99" s="394" t="str">
        <f t="shared" ref="AZ99" si="1697">IF($N99="Out (znižuje náklady)",AF99,"0")</f>
        <v>0</v>
      </c>
      <c r="BA99" s="394" t="str">
        <f t="shared" ref="BA99" si="1698">IF($N99="Out (znižuje náklady)",AG99,"0")</f>
        <v>0</v>
      </c>
      <c r="BB99" s="394" t="str">
        <f t="shared" ref="BB99" si="1699">IF($N99="Out (znižuje náklady)",AH99,"0")</f>
        <v>0</v>
      </c>
      <c r="BC99" s="394" t="str">
        <f t="shared" ref="BC99" si="1700">IF($N99="Out (znižuje náklady)",AI99,"0")</f>
        <v>0</v>
      </c>
      <c r="BD99" s="394" t="str">
        <f t="shared" ref="BD99" si="1701">IF($N99="Out (znižuje náklady)",AJ99,"0")</f>
        <v>0</v>
      </c>
      <c r="BE99" s="394" t="str">
        <f t="shared" ref="BE99" si="1702">IF($N99="Out (znižuje náklady)",AK99,"0")</f>
        <v>0</v>
      </c>
      <c r="BF99" s="394" t="str">
        <f t="shared" ref="BF99" si="1703">IF($N99="Out (znižuje náklady)",AL99,"0")</f>
        <v>0</v>
      </c>
      <c r="BG99" s="394" t="str">
        <f t="shared" ref="BG99" si="1704">IF($N99="Out (znižuje náklady)",AM99,"0")</f>
        <v>0</v>
      </c>
      <c r="BH99" s="394" t="str">
        <f t="shared" ref="BH99" si="1705">IF($N99="Out (znižuje náklady)",AN99,"0")</f>
        <v>0</v>
      </c>
      <c r="BI99" s="534" t="str">
        <f t="shared" ref="BI99" si="1706">IF($N99="Out (znižuje náklady)",AO99,"0")</f>
        <v>0</v>
      </c>
      <c r="BJ99" s="393">
        <f>IF(F99=vstupy!$B$47,0,1)</f>
        <v>1</v>
      </c>
      <c r="BK99" s="396">
        <f t="shared" ref="BK99" si="1707">$BJ99*AP99</f>
        <v>0</v>
      </c>
      <c r="BL99" s="394">
        <f t="shared" ref="BL99" si="1708">$BJ99*AQ99</f>
        <v>0</v>
      </c>
      <c r="BM99" s="394">
        <f t="shared" ref="BM99" si="1709">$BJ99*AR99</f>
        <v>0</v>
      </c>
      <c r="BN99" s="394">
        <f t="shared" ref="BN99" si="1710">$BJ99*AS99</f>
        <v>0</v>
      </c>
      <c r="BO99" s="394">
        <f t="shared" ref="BO99" si="1711">$BJ99*AT99</f>
        <v>0</v>
      </c>
      <c r="BP99" s="394">
        <f t="shared" ref="BP99" si="1712">$BJ99*AU99</f>
        <v>0</v>
      </c>
      <c r="BQ99" s="394">
        <f t="shared" ref="BQ99" si="1713">$BJ99*AV99</f>
        <v>0</v>
      </c>
      <c r="BR99" s="394">
        <f t="shared" ref="BR99" si="1714">$BJ99*AW99</f>
        <v>0</v>
      </c>
      <c r="BS99" s="394">
        <f t="shared" ref="BS99" si="1715">$BJ99*AX99</f>
        <v>0</v>
      </c>
      <c r="BT99" s="395">
        <f t="shared" ref="BT99" si="1716">$BJ99*AY99</f>
        <v>0</v>
      </c>
      <c r="BU99" s="396">
        <f t="shared" ref="BU99" si="1717">$BJ99*AZ99</f>
        <v>0</v>
      </c>
      <c r="BV99" s="394">
        <f t="shared" ref="BV99" si="1718">$BJ99*BA99</f>
        <v>0</v>
      </c>
      <c r="BW99" s="394">
        <f t="shared" ref="BW99" si="1719">$BJ99*BB99</f>
        <v>0</v>
      </c>
      <c r="BX99" s="394">
        <f t="shared" ref="BX99" si="1720">$BJ99*BC99</f>
        <v>0</v>
      </c>
      <c r="BY99" s="394">
        <f t="shared" ref="BY99" si="1721">$BJ99*BD99</f>
        <v>0</v>
      </c>
      <c r="BZ99" s="394">
        <f t="shared" ref="BZ99" si="1722">$BJ99*BE99</f>
        <v>0</v>
      </c>
      <c r="CA99" s="394">
        <f t="shared" ref="CA99" si="1723">$BJ99*BF99</f>
        <v>0</v>
      </c>
      <c r="CB99" s="394">
        <f t="shared" ref="CB99" si="1724">$BJ99*BG99</f>
        <v>0</v>
      </c>
      <c r="CC99" s="394">
        <f t="shared" ref="CC99" si="1725">$BJ99*BH99</f>
        <v>0</v>
      </c>
      <c r="CD99" s="395">
        <f t="shared" ref="CD99" si="1726">$BJ99*BI99</f>
        <v>0</v>
      </c>
      <c r="CE99" s="433">
        <f>IF(N99="Nemení sa",1,0)</f>
        <v>0</v>
      </c>
      <c r="CF99" s="396">
        <f>AG99*$CE99</f>
        <v>0</v>
      </c>
      <c r="CG99" s="394">
        <f>AI99*$CE99</f>
        <v>0</v>
      </c>
      <c r="CH99" s="394">
        <f>AK99*$CE99</f>
        <v>0</v>
      </c>
      <c r="CI99" s="394">
        <f>AM99*$CE99</f>
        <v>0</v>
      </c>
      <c r="CJ99" s="395">
        <f>AO99*$CE99</f>
        <v>0</v>
      </c>
      <c r="CK99" s="434">
        <f t="shared" ref="CK99" si="1727">SUM(CF99:CJ101)</f>
        <v>0</v>
      </c>
      <c r="CL99" s="435">
        <f>IF(F99=vstupy!B$42,"1",0)</f>
        <v>0</v>
      </c>
      <c r="CM99" s="396">
        <f t="shared" ref="CM99:CV99" si="1728">IF($CL99="1",AP99,0)</f>
        <v>0</v>
      </c>
      <c r="CN99" s="394">
        <f t="shared" si="1728"/>
        <v>0</v>
      </c>
      <c r="CO99" s="394">
        <f t="shared" si="1728"/>
        <v>0</v>
      </c>
      <c r="CP99" s="394">
        <f t="shared" si="1728"/>
        <v>0</v>
      </c>
      <c r="CQ99" s="394">
        <f t="shared" si="1728"/>
        <v>0</v>
      </c>
      <c r="CR99" s="394">
        <f t="shared" si="1728"/>
        <v>0</v>
      </c>
      <c r="CS99" s="394">
        <f t="shared" si="1728"/>
        <v>0</v>
      </c>
      <c r="CT99" s="394">
        <f t="shared" si="1728"/>
        <v>0</v>
      </c>
      <c r="CU99" s="394">
        <f t="shared" si="1728"/>
        <v>0</v>
      </c>
      <c r="CV99" s="395">
        <f t="shared" si="1728"/>
        <v>0</v>
      </c>
      <c r="CW99" s="393">
        <f>CP99+CT99+CV99</f>
        <v>0</v>
      </c>
      <c r="CX99" s="393">
        <f t="shared" ref="CX99" si="1729">CN99+CR99</f>
        <v>0</v>
      </c>
      <c r="CY99" s="396">
        <f t="shared" ref="CY99:DH99" si="1730">IF($CL99="1",AZ99,0)</f>
        <v>0</v>
      </c>
      <c r="CZ99" s="394">
        <f t="shared" si="1730"/>
        <v>0</v>
      </c>
      <c r="DA99" s="394">
        <f t="shared" si="1730"/>
        <v>0</v>
      </c>
      <c r="DB99" s="394">
        <f t="shared" si="1730"/>
        <v>0</v>
      </c>
      <c r="DC99" s="394">
        <f t="shared" si="1730"/>
        <v>0</v>
      </c>
      <c r="DD99" s="394">
        <f t="shared" si="1730"/>
        <v>0</v>
      </c>
      <c r="DE99" s="394">
        <f t="shared" si="1730"/>
        <v>0</v>
      </c>
      <c r="DF99" s="394">
        <f t="shared" si="1730"/>
        <v>0</v>
      </c>
      <c r="DG99" s="394">
        <f t="shared" si="1730"/>
        <v>0</v>
      </c>
      <c r="DH99" s="395">
        <f t="shared" si="1730"/>
        <v>0</v>
      </c>
      <c r="DI99" s="390">
        <f>DB99+DF99+DH99</f>
        <v>0</v>
      </c>
      <c r="DJ99" s="390">
        <f t="shared" ref="DJ99" si="1731">CZ99+DD99</f>
        <v>0</v>
      </c>
      <c r="DK99" s="431">
        <f>IF(CE99=0,1,0)</f>
        <v>1</v>
      </c>
      <c r="DL99" s="431">
        <f>IFERROR(IF($AF99="N",AH99+AJ99+AL99+AN99,AF99+AH99+AJ99+AL99+AN99),0)*$DK99</f>
        <v>0</v>
      </c>
      <c r="DM99" s="431">
        <f>(AG99+AI99+AK99+AM99+AO99)*$DK99</f>
        <v>0</v>
      </c>
      <c r="DN99" s="431">
        <f>AS99+AW99+AY99-CW99</f>
        <v>0</v>
      </c>
      <c r="DO99" s="431">
        <f>BC99+BG99+BI99-DI99</f>
        <v>0</v>
      </c>
      <c r="DP99" s="431">
        <f>DN99+DO99</f>
        <v>0</v>
      </c>
      <c r="DQ99" s="430" t="str">
        <f>IF(OR(F99=vstupy!B$40,F99=vstupy!B$41,F99=vstupy!B$42,),"0","1")</f>
        <v>0</v>
      </c>
      <c r="DR99" s="396">
        <f>IF($DQ99="1",AQ99,"0")+CF99</f>
        <v>0</v>
      </c>
      <c r="DS99" s="394">
        <f>IF($DQ99="1",AS99,"0")+CG99</f>
        <v>0</v>
      </c>
      <c r="DT99" s="394">
        <f>IF($DQ99="1",AU99,"0")+CH99</f>
        <v>0</v>
      </c>
      <c r="DU99" s="394">
        <f>IF($DQ99="1",AW99,"0")+CI99</f>
        <v>0</v>
      </c>
      <c r="DV99" s="395">
        <f>IF($DQ99="1",AY99,"0")+CJ99</f>
        <v>0</v>
      </c>
      <c r="DW99" s="461">
        <f t="shared" ref="DW99" si="1732">SUM(DR99:DV101)</f>
        <v>0</v>
      </c>
      <c r="DX99" s="396" t="str">
        <f t="shared" ref="DX99" si="1733">IF($DQ99="1",BA99,"0")</f>
        <v>0</v>
      </c>
      <c r="DY99" s="394" t="str">
        <f t="shared" ref="DY99" si="1734">IF($DQ99="1",BC99,"0")</f>
        <v>0</v>
      </c>
      <c r="DZ99" s="394" t="str">
        <f t="shared" ref="DZ99" si="1735">IF($DQ99="1",BE99,"0")</f>
        <v>0</v>
      </c>
      <c r="EA99" s="394" t="str">
        <f>IF($DQ99="1",BG99,"0")</f>
        <v>0</v>
      </c>
      <c r="EB99" s="395" t="str">
        <f>IF($DQ99="1",BI99,"0")</f>
        <v>0</v>
      </c>
      <c r="EC99" s="461">
        <f t="shared" ref="EC99" si="1736">SUM(DX99:EB101)</f>
        <v>0</v>
      </c>
      <c r="ED99" s="462">
        <f>EC99+DW99</f>
        <v>0</v>
      </c>
    </row>
    <row r="100" spans="2:134" ht="12.6" customHeight="1" x14ac:dyDescent="0.2">
      <c r="B100" s="499"/>
      <c r="C100" s="466"/>
      <c r="D100" s="466"/>
      <c r="E100" s="466"/>
      <c r="F100" s="471"/>
      <c r="G100" s="489"/>
      <c r="H100" s="510"/>
      <c r="I100" s="510"/>
      <c r="J100" s="524"/>
      <c r="K100" s="471"/>
      <c r="L100" s="451"/>
      <c r="M100" s="493"/>
      <c r="N100" s="451"/>
      <c r="O100" s="451"/>
      <c r="P100" s="451"/>
      <c r="Q100" s="429"/>
      <c r="R100" s="424"/>
      <c r="S100" s="451"/>
      <c r="T100" s="454"/>
      <c r="U100" s="429"/>
      <c r="V100" s="424"/>
      <c r="W100" s="451"/>
      <c r="X100" s="194" t="s">
        <v>157</v>
      </c>
      <c r="Y100" s="208" t="s">
        <v>152</v>
      </c>
      <c r="Z100" s="205">
        <f>VLOOKUP($X100,vstupy!$B$18:$F$31,MATCH($Y100,vstupy!$B$17:$F$17,0),0)</f>
        <v>0</v>
      </c>
      <c r="AA100" s="133" t="s">
        <v>158</v>
      </c>
      <c r="AB100" s="205">
        <f>VLOOKUP($AA100,vstupy!$B$34:$C$36,2,FALSE)</f>
        <v>0</v>
      </c>
      <c r="AC100" s="205">
        <f t="shared" si="1271"/>
        <v>0</v>
      </c>
      <c r="AD100" s="501"/>
      <c r="AE100" s="474"/>
      <c r="AF100" s="396"/>
      <c r="AG100" s="420"/>
      <c r="AH100" s="420"/>
      <c r="AI100" s="420"/>
      <c r="AJ100" s="420"/>
      <c r="AK100" s="420"/>
      <c r="AL100" s="420"/>
      <c r="AM100" s="427"/>
      <c r="AN100" s="420"/>
      <c r="AO100" s="422"/>
      <c r="AP100" s="396"/>
      <c r="AQ100" s="394"/>
      <c r="AR100" s="394"/>
      <c r="AS100" s="394"/>
      <c r="AT100" s="394"/>
      <c r="AU100" s="394"/>
      <c r="AV100" s="394"/>
      <c r="AW100" s="394"/>
      <c r="AX100" s="394"/>
      <c r="AY100" s="394"/>
      <c r="AZ100" s="394"/>
      <c r="BA100" s="394"/>
      <c r="BB100" s="394"/>
      <c r="BC100" s="394"/>
      <c r="BD100" s="394"/>
      <c r="BE100" s="394"/>
      <c r="BF100" s="394"/>
      <c r="BG100" s="394"/>
      <c r="BH100" s="394"/>
      <c r="BI100" s="534"/>
      <c r="BJ100" s="393"/>
      <c r="BK100" s="396"/>
      <c r="BL100" s="394"/>
      <c r="BM100" s="394"/>
      <c r="BN100" s="394"/>
      <c r="BO100" s="394"/>
      <c r="BP100" s="394"/>
      <c r="BQ100" s="394"/>
      <c r="BR100" s="394"/>
      <c r="BS100" s="394"/>
      <c r="BT100" s="395"/>
      <c r="BU100" s="396"/>
      <c r="BV100" s="394"/>
      <c r="BW100" s="394"/>
      <c r="BX100" s="394"/>
      <c r="BY100" s="394"/>
      <c r="BZ100" s="394"/>
      <c r="CA100" s="394"/>
      <c r="CB100" s="394"/>
      <c r="CC100" s="394"/>
      <c r="CD100" s="395"/>
      <c r="CE100" s="433"/>
      <c r="CF100" s="396"/>
      <c r="CG100" s="394"/>
      <c r="CH100" s="394"/>
      <c r="CI100" s="394"/>
      <c r="CJ100" s="395"/>
      <c r="CK100" s="434"/>
      <c r="CL100" s="436"/>
      <c r="CM100" s="396"/>
      <c r="CN100" s="394"/>
      <c r="CO100" s="394"/>
      <c r="CP100" s="394"/>
      <c r="CQ100" s="394"/>
      <c r="CR100" s="394"/>
      <c r="CS100" s="394"/>
      <c r="CT100" s="394"/>
      <c r="CU100" s="394"/>
      <c r="CV100" s="395"/>
      <c r="CW100" s="393"/>
      <c r="CX100" s="393"/>
      <c r="CY100" s="396"/>
      <c r="CZ100" s="394"/>
      <c r="DA100" s="394"/>
      <c r="DB100" s="394"/>
      <c r="DC100" s="394"/>
      <c r="DD100" s="394"/>
      <c r="DE100" s="394"/>
      <c r="DF100" s="394"/>
      <c r="DG100" s="394"/>
      <c r="DH100" s="395"/>
      <c r="DI100" s="390"/>
      <c r="DJ100" s="390"/>
      <c r="DK100" s="431"/>
      <c r="DL100" s="431"/>
      <c r="DM100" s="431"/>
      <c r="DN100" s="431"/>
      <c r="DO100" s="431"/>
      <c r="DP100" s="431"/>
      <c r="DQ100" s="430"/>
      <c r="DR100" s="396"/>
      <c r="DS100" s="394"/>
      <c r="DT100" s="394"/>
      <c r="DU100" s="394"/>
      <c r="DV100" s="395"/>
      <c r="DW100" s="461"/>
      <c r="DX100" s="396"/>
      <c r="DY100" s="394"/>
      <c r="DZ100" s="394"/>
      <c r="EA100" s="394"/>
      <c r="EB100" s="395"/>
      <c r="EC100" s="461"/>
      <c r="ED100" s="462"/>
    </row>
    <row r="101" spans="2:134" ht="12.6" customHeight="1" x14ac:dyDescent="0.2">
      <c r="B101" s="499"/>
      <c r="C101" s="466"/>
      <c r="D101" s="466"/>
      <c r="E101" s="466"/>
      <c r="F101" s="472"/>
      <c r="G101" s="489"/>
      <c r="H101" s="511"/>
      <c r="I101" s="511"/>
      <c r="J101" s="525"/>
      <c r="K101" s="472"/>
      <c r="L101" s="451"/>
      <c r="M101" s="493"/>
      <c r="N101" s="451"/>
      <c r="O101" s="451"/>
      <c r="P101" s="451"/>
      <c r="Q101" s="429"/>
      <c r="R101" s="424"/>
      <c r="S101" s="451"/>
      <c r="T101" s="454"/>
      <c r="U101" s="429"/>
      <c r="V101" s="424"/>
      <c r="W101" s="451"/>
      <c r="X101" s="194" t="s">
        <v>157</v>
      </c>
      <c r="Y101" s="208" t="s">
        <v>152</v>
      </c>
      <c r="Z101" s="205">
        <f>VLOOKUP($X101,vstupy!$B$18:$F$31,MATCH($Y101,vstupy!$B$17:$F$17,0),0)</f>
        <v>0</v>
      </c>
      <c r="AA101" s="133" t="s">
        <v>158</v>
      </c>
      <c r="AB101" s="205">
        <f>VLOOKUP($AA101,vstupy!$B$34:$C$36,2,FALSE)</f>
        <v>0</v>
      </c>
      <c r="AC101" s="205">
        <f t="shared" si="1271"/>
        <v>0</v>
      </c>
      <c r="AD101" s="502"/>
      <c r="AE101" s="475"/>
      <c r="AF101" s="529"/>
      <c r="AG101" s="425"/>
      <c r="AH101" s="425"/>
      <c r="AI101" s="420"/>
      <c r="AJ101" s="425"/>
      <c r="AK101" s="425"/>
      <c r="AL101" s="425"/>
      <c r="AM101" s="419"/>
      <c r="AN101" s="420"/>
      <c r="AO101" s="530"/>
      <c r="AP101" s="396"/>
      <c r="AQ101" s="394"/>
      <c r="AR101" s="394"/>
      <c r="AS101" s="394"/>
      <c r="AT101" s="394"/>
      <c r="AU101" s="394"/>
      <c r="AV101" s="394"/>
      <c r="AW101" s="394"/>
      <c r="AX101" s="394"/>
      <c r="AY101" s="394"/>
      <c r="AZ101" s="394"/>
      <c r="BA101" s="394"/>
      <c r="BB101" s="394"/>
      <c r="BC101" s="394"/>
      <c r="BD101" s="394"/>
      <c r="BE101" s="394"/>
      <c r="BF101" s="394"/>
      <c r="BG101" s="394"/>
      <c r="BH101" s="394"/>
      <c r="BI101" s="534"/>
      <c r="BJ101" s="393"/>
      <c r="BK101" s="396"/>
      <c r="BL101" s="394"/>
      <c r="BM101" s="394"/>
      <c r="BN101" s="394"/>
      <c r="BO101" s="394"/>
      <c r="BP101" s="394"/>
      <c r="BQ101" s="394"/>
      <c r="BR101" s="394"/>
      <c r="BS101" s="394"/>
      <c r="BT101" s="395"/>
      <c r="BU101" s="396"/>
      <c r="BV101" s="394"/>
      <c r="BW101" s="394"/>
      <c r="BX101" s="394"/>
      <c r="BY101" s="394"/>
      <c r="BZ101" s="394"/>
      <c r="CA101" s="394"/>
      <c r="CB101" s="394"/>
      <c r="CC101" s="394"/>
      <c r="CD101" s="395"/>
      <c r="CE101" s="433"/>
      <c r="CF101" s="396"/>
      <c r="CG101" s="394"/>
      <c r="CH101" s="394"/>
      <c r="CI101" s="394"/>
      <c r="CJ101" s="395"/>
      <c r="CK101" s="434"/>
      <c r="CL101" s="437"/>
      <c r="CM101" s="396"/>
      <c r="CN101" s="394"/>
      <c r="CO101" s="394"/>
      <c r="CP101" s="394"/>
      <c r="CQ101" s="394"/>
      <c r="CR101" s="394"/>
      <c r="CS101" s="394"/>
      <c r="CT101" s="394"/>
      <c r="CU101" s="394"/>
      <c r="CV101" s="395"/>
      <c r="CW101" s="393"/>
      <c r="CX101" s="393"/>
      <c r="CY101" s="396"/>
      <c r="CZ101" s="394"/>
      <c r="DA101" s="394"/>
      <c r="DB101" s="394"/>
      <c r="DC101" s="394"/>
      <c r="DD101" s="394"/>
      <c r="DE101" s="394"/>
      <c r="DF101" s="394"/>
      <c r="DG101" s="394"/>
      <c r="DH101" s="395"/>
      <c r="DI101" s="390"/>
      <c r="DJ101" s="390"/>
      <c r="DK101" s="431"/>
      <c r="DL101" s="431"/>
      <c r="DM101" s="431"/>
      <c r="DN101" s="431"/>
      <c r="DO101" s="431"/>
      <c r="DP101" s="431"/>
      <c r="DQ101" s="430"/>
      <c r="DR101" s="396"/>
      <c r="DS101" s="394"/>
      <c r="DT101" s="394"/>
      <c r="DU101" s="394"/>
      <c r="DV101" s="395"/>
      <c r="DW101" s="461"/>
      <c r="DX101" s="396"/>
      <c r="DY101" s="394"/>
      <c r="DZ101" s="394"/>
      <c r="EA101" s="394"/>
      <c r="EB101" s="395"/>
      <c r="EC101" s="461"/>
      <c r="ED101" s="462"/>
    </row>
    <row r="102" spans="2:134" ht="12.6" customHeight="1" x14ac:dyDescent="0.2">
      <c r="B102" s="477">
        <f t="shared" ref="B102" si="1737">B99+1</f>
        <v>32</v>
      </c>
      <c r="C102" s="467"/>
      <c r="D102" s="467"/>
      <c r="E102" s="467"/>
      <c r="F102" s="485" t="s">
        <v>212</v>
      </c>
      <c r="G102" s="491"/>
      <c r="H102" s="496" t="str">
        <f t="shared" ref="H102" si="1738">IF($F102="3e)  Skoršia transpozícia  - zavedenie transpozície pred termínom ktorý určuje smernica EÚ. "," ","")</f>
        <v/>
      </c>
      <c r="I102" s="496" t="str">
        <f t="shared" ref="I102" si="1739">IF($F102="3e)  Skoršia transpozícia  - zavedenie transpozície pred termínom ktorý určuje smernica EÚ. ",$H102,"NA")</f>
        <v>NA</v>
      </c>
      <c r="J102" s="526">
        <f>IF(I102&gt;12,1,I102/12)</f>
        <v>1</v>
      </c>
      <c r="K102" s="485"/>
      <c r="L102" s="452"/>
      <c r="M102" s="492">
        <f>IF(L102="N",0,L102)</f>
        <v>0</v>
      </c>
      <c r="N102" s="452" t="s">
        <v>212</v>
      </c>
      <c r="O102" s="452"/>
      <c r="P102" s="452"/>
      <c r="Q102" s="428" t="s">
        <v>36</v>
      </c>
      <c r="R102" s="423">
        <f>VLOOKUP(Q102,vstupy!$B$3:$C$15,2,FALSE)</f>
        <v>0</v>
      </c>
      <c r="S102" s="452"/>
      <c r="T102" s="453"/>
      <c r="U102" s="428" t="s">
        <v>36</v>
      </c>
      <c r="V102" s="423">
        <f>VLOOKUP(U102,vstupy!$B$3:$C$15,2,FALSE)</f>
        <v>0</v>
      </c>
      <c r="W102" s="452"/>
      <c r="X102" s="330" t="s">
        <v>157</v>
      </c>
      <c r="Y102" s="331" t="s">
        <v>152</v>
      </c>
      <c r="Z102" s="332">
        <f>VLOOKUP($X102,vstupy!$B$18:$F$31,MATCH($Y102,vstupy!$B$17:$F$17,0),0)</f>
        <v>0</v>
      </c>
      <c r="AA102" s="333" t="s">
        <v>158</v>
      </c>
      <c r="AB102" s="332">
        <f>VLOOKUP($AA102,vstupy!$B$34:$C$36,2,FALSE)</f>
        <v>0</v>
      </c>
      <c r="AC102" s="332">
        <f t="shared" si="1271"/>
        <v>0</v>
      </c>
      <c r="AD102" s="480" t="s">
        <v>36</v>
      </c>
      <c r="AE102" s="473">
        <f>VLOOKUP(AD102,vstupy!$B$3:$C$15,2,FALSE)</f>
        <v>0</v>
      </c>
      <c r="AF102" s="476" t="str">
        <f>IFERROR(IF(M102=0,"N",O102/L102*J102),0)</f>
        <v>N</v>
      </c>
      <c r="AG102" s="420">
        <f>O102*J102</f>
        <v>0</v>
      </c>
      <c r="AH102" s="432">
        <f t="shared" ref="AH102" si="1740">P102*R102*J102</f>
        <v>0</v>
      </c>
      <c r="AI102" s="419">
        <f t="shared" ref="AI102" si="1741">IFERROR(AH102*M102,0)</f>
        <v>0</v>
      </c>
      <c r="AJ102" s="432" t="str">
        <f t="shared" si="1393"/>
        <v>N</v>
      </c>
      <c r="AK102" s="420">
        <f t="shared" ref="AK102" si="1742">S102*J102</f>
        <v>0</v>
      </c>
      <c r="AL102" s="420">
        <f>T102*V102*J102</f>
        <v>0</v>
      </c>
      <c r="AM102" s="425">
        <f t="shared" ref="AM102" si="1743">IFERROR(AL102*M102,0)</f>
        <v>0</v>
      </c>
      <c r="AN102" s="419">
        <f t="shared" ref="AN102" si="1744">IF(W102&gt;0,IF(AE102&gt;0,($G$5/160)*(W102/60)*AE102*J102,0),IF(AE102&gt;0,($G$5/160)*((AC102+AC103+AC104)/60)*AE102*J102,0))</f>
        <v>0</v>
      </c>
      <c r="AO102" s="422">
        <f>IFERROR(AN102*M102,0)</f>
        <v>0</v>
      </c>
      <c r="AP102" s="396">
        <f t="shared" ref="AP102" si="1745">IF($N102="In (zvyšuje náklady)",AF102,0)</f>
        <v>0</v>
      </c>
      <c r="AQ102" s="394">
        <f t="shared" ref="AQ102" si="1746">IF($N102="In (zvyšuje náklady)",AG102,0)</f>
        <v>0</v>
      </c>
      <c r="AR102" s="394">
        <f t="shared" ref="AR102" si="1747">IF($N102="In (zvyšuje náklady)",AH102,0)</f>
        <v>0</v>
      </c>
      <c r="AS102" s="394">
        <f t="shared" ref="AS102" si="1748">IF($N102="In (zvyšuje náklady)",AI102,0)</f>
        <v>0</v>
      </c>
      <c r="AT102" s="394">
        <f t="shared" ref="AT102" si="1749">IF($N102="In (zvyšuje náklady)",AJ102,0)</f>
        <v>0</v>
      </c>
      <c r="AU102" s="394">
        <f t="shared" ref="AU102" si="1750">IF($N102="In (zvyšuje náklady)",AK102,0)</f>
        <v>0</v>
      </c>
      <c r="AV102" s="394">
        <f t="shared" ref="AV102" si="1751">IF($N102="In (zvyšuje náklady)",AL102,0)</f>
        <v>0</v>
      </c>
      <c r="AW102" s="394">
        <f t="shared" ref="AW102" si="1752">IF($N102="In (zvyšuje náklady)",AM102,0)</f>
        <v>0</v>
      </c>
      <c r="AX102" s="394">
        <f t="shared" ref="AX102" si="1753">IF($N102="In (zvyšuje náklady)",AN102,0)</f>
        <v>0</v>
      </c>
      <c r="AY102" s="394">
        <f t="shared" ref="AY102" si="1754">IF($N102="In (zvyšuje náklady)",AO102,0)</f>
        <v>0</v>
      </c>
      <c r="AZ102" s="394" t="str">
        <f t="shared" ref="AZ102" si="1755">IF($N102="Out (znižuje náklady)",AF102,"0")</f>
        <v>0</v>
      </c>
      <c r="BA102" s="394" t="str">
        <f t="shared" ref="BA102" si="1756">IF($N102="Out (znižuje náklady)",AG102,"0")</f>
        <v>0</v>
      </c>
      <c r="BB102" s="394" t="str">
        <f t="shared" ref="BB102" si="1757">IF($N102="Out (znižuje náklady)",AH102,"0")</f>
        <v>0</v>
      </c>
      <c r="BC102" s="394" t="str">
        <f t="shared" ref="BC102" si="1758">IF($N102="Out (znižuje náklady)",AI102,"0")</f>
        <v>0</v>
      </c>
      <c r="BD102" s="394" t="str">
        <f t="shared" ref="BD102" si="1759">IF($N102="Out (znižuje náklady)",AJ102,"0")</f>
        <v>0</v>
      </c>
      <c r="BE102" s="394" t="str">
        <f t="shared" ref="BE102" si="1760">IF($N102="Out (znižuje náklady)",AK102,"0")</f>
        <v>0</v>
      </c>
      <c r="BF102" s="394" t="str">
        <f t="shared" ref="BF102" si="1761">IF($N102="Out (znižuje náklady)",AL102,"0")</f>
        <v>0</v>
      </c>
      <c r="BG102" s="394" t="str">
        <f t="shared" ref="BG102" si="1762">IF($N102="Out (znižuje náklady)",AM102,"0")</f>
        <v>0</v>
      </c>
      <c r="BH102" s="394" t="str">
        <f t="shared" ref="BH102" si="1763">IF($N102="Out (znižuje náklady)",AN102,"0")</f>
        <v>0</v>
      </c>
      <c r="BI102" s="534" t="str">
        <f t="shared" ref="BI102" si="1764">IF($N102="Out (znižuje náklady)",AO102,"0")</f>
        <v>0</v>
      </c>
      <c r="BJ102" s="393">
        <f>IF(F102=vstupy!$B$47,0,1)</f>
        <v>1</v>
      </c>
      <c r="BK102" s="396">
        <f t="shared" ref="BK102" si="1765">$BJ102*AP102</f>
        <v>0</v>
      </c>
      <c r="BL102" s="394">
        <f t="shared" ref="BL102" si="1766">$BJ102*AQ102</f>
        <v>0</v>
      </c>
      <c r="BM102" s="394">
        <f t="shared" ref="BM102" si="1767">$BJ102*AR102</f>
        <v>0</v>
      </c>
      <c r="BN102" s="394">
        <f t="shared" ref="BN102" si="1768">$BJ102*AS102</f>
        <v>0</v>
      </c>
      <c r="BO102" s="394">
        <f t="shared" ref="BO102" si="1769">$BJ102*AT102</f>
        <v>0</v>
      </c>
      <c r="BP102" s="394">
        <f t="shared" ref="BP102" si="1770">$BJ102*AU102</f>
        <v>0</v>
      </c>
      <c r="BQ102" s="394">
        <f t="shared" ref="BQ102" si="1771">$BJ102*AV102</f>
        <v>0</v>
      </c>
      <c r="BR102" s="394">
        <f t="shared" ref="BR102" si="1772">$BJ102*AW102</f>
        <v>0</v>
      </c>
      <c r="BS102" s="394">
        <f t="shared" ref="BS102" si="1773">$BJ102*AX102</f>
        <v>0</v>
      </c>
      <c r="BT102" s="395">
        <f t="shared" ref="BT102" si="1774">$BJ102*AY102</f>
        <v>0</v>
      </c>
      <c r="BU102" s="396">
        <f t="shared" ref="BU102" si="1775">$BJ102*AZ102</f>
        <v>0</v>
      </c>
      <c r="BV102" s="394">
        <f t="shared" ref="BV102" si="1776">$BJ102*BA102</f>
        <v>0</v>
      </c>
      <c r="BW102" s="394">
        <f t="shared" ref="BW102" si="1777">$BJ102*BB102</f>
        <v>0</v>
      </c>
      <c r="BX102" s="394">
        <f t="shared" ref="BX102" si="1778">$BJ102*BC102</f>
        <v>0</v>
      </c>
      <c r="BY102" s="394">
        <f t="shared" ref="BY102" si="1779">$BJ102*BD102</f>
        <v>0</v>
      </c>
      <c r="BZ102" s="394">
        <f t="shared" ref="BZ102" si="1780">$BJ102*BE102</f>
        <v>0</v>
      </c>
      <c r="CA102" s="394">
        <f t="shared" ref="CA102" si="1781">$BJ102*BF102</f>
        <v>0</v>
      </c>
      <c r="CB102" s="394">
        <f t="shared" ref="CB102" si="1782">$BJ102*BG102</f>
        <v>0</v>
      </c>
      <c r="CC102" s="394">
        <f t="shared" ref="CC102" si="1783">$BJ102*BH102</f>
        <v>0</v>
      </c>
      <c r="CD102" s="395">
        <f t="shared" ref="CD102" si="1784">$BJ102*BI102</f>
        <v>0</v>
      </c>
      <c r="CE102" s="433">
        <f>IF(N102="Nemení sa",1,0)</f>
        <v>0</v>
      </c>
      <c r="CF102" s="396">
        <f>AG102*$CE102</f>
        <v>0</v>
      </c>
      <c r="CG102" s="394">
        <f>AI102*$CE102</f>
        <v>0</v>
      </c>
      <c r="CH102" s="394">
        <f>AK102*$CE102</f>
        <v>0</v>
      </c>
      <c r="CI102" s="394">
        <f>AM102*$CE102</f>
        <v>0</v>
      </c>
      <c r="CJ102" s="395">
        <f>AO102*$CE102</f>
        <v>0</v>
      </c>
      <c r="CK102" s="434">
        <f t="shared" ref="CK102" si="1785">SUM(CF102:CJ104)</f>
        <v>0</v>
      </c>
      <c r="CL102" s="435">
        <f>IF(F102=vstupy!B$42,"1",0)</f>
        <v>0</v>
      </c>
      <c r="CM102" s="396">
        <f t="shared" ref="CM102:CV102" si="1786">IF($CL102="1",AP102,0)</f>
        <v>0</v>
      </c>
      <c r="CN102" s="394">
        <f t="shared" si="1786"/>
        <v>0</v>
      </c>
      <c r="CO102" s="394">
        <f t="shared" si="1786"/>
        <v>0</v>
      </c>
      <c r="CP102" s="394">
        <f t="shared" si="1786"/>
        <v>0</v>
      </c>
      <c r="CQ102" s="394">
        <f t="shared" si="1786"/>
        <v>0</v>
      </c>
      <c r="CR102" s="394">
        <f t="shared" si="1786"/>
        <v>0</v>
      </c>
      <c r="CS102" s="394">
        <f t="shared" si="1786"/>
        <v>0</v>
      </c>
      <c r="CT102" s="394">
        <f t="shared" si="1786"/>
        <v>0</v>
      </c>
      <c r="CU102" s="394">
        <f t="shared" si="1786"/>
        <v>0</v>
      </c>
      <c r="CV102" s="395">
        <f t="shared" si="1786"/>
        <v>0</v>
      </c>
      <c r="CW102" s="393">
        <f>CP102+CT102+CV102</f>
        <v>0</v>
      </c>
      <c r="CX102" s="393">
        <f t="shared" ref="CX102" si="1787">CN102+CR102</f>
        <v>0</v>
      </c>
      <c r="CY102" s="396">
        <f t="shared" ref="CY102:DH102" si="1788">IF($CL102="1",AZ102,0)</f>
        <v>0</v>
      </c>
      <c r="CZ102" s="394">
        <f t="shared" si="1788"/>
        <v>0</v>
      </c>
      <c r="DA102" s="394">
        <f t="shared" si="1788"/>
        <v>0</v>
      </c>
      <c r="DB102" s="394">
        <f t="shared" si="1788"/>
        <v>0</v>
      </c>
      <c r="DC102" s="394">
        <f t="shared" si="1788"/>
        <v>0</v>
      </c>
      <c r="DD102" s="394">
        <f t="shared" si="1788"/>
        <v>0</v>
      </c>
      <c r="DE102" s="394">
        <f t="shared" si="1788"/>
        <v>0</v>
      </c>
      <c r="DF102" s="394">
        <f t="shared" si="1788"/>
        <v>0</v>
      </c>
      <c r="DG102" s="394">
        <f t="shared" si="1788"/>
        <v>0</v>
      </c>
      <c r="DH102" s="395">
        <f t="shared" si="1788"/>
        <v>0</v>
      </c>
      <c r="DI102" s="390">
        <f>DB102+DF102+DH102</f>
        <v>0</v>
      </c>
      <c r="DJ102" s="390">
        <f t="shared" ref="DJ102" si="1789">CZ102+DD102</f>
        <v>0</v>
      </c>
      <c r="DK102" s="431">
        <f>IF(CE102=0,1,0)</f>
        <v>1</v>
      </c>
      <c r="DL102" s="431">
        <f>IFERROR(IF($AF102="N",AH102+AJ102+AL102+AN102,AF102+AH102+AJ102+AL102+AN102),0)*$DK102</f>
        <v>0</v>
      </c>
      <c r="DM102" s="431">
        <f>(AG102+AI102+AK102+AM102+AO102)*$DK102</f>
        <v>0</v>
      </c>
      <c r="DN102" s="431">
        <f>AS102+AW102+AY102-CW102</f>
        <v>0</v>
      </c>
      <c r="DO102" s="431">
        <f>BC102+BG102+BI102-DI102</f>
        <v>0</v>
      </c>
      <c r="DP102" s="431">
        <f>DN102+DO102</f>
        <v>0</v>
      </c>
      <c r="DQ102" s="430" t="str">
        <f>IF(OR(F102=vstupy!B$40,F102=vstupy!B$41,F102=vstupy!B$42,),"0","1")</f>
        <v>0</v>
      </c>
      <c r="DR102" s="396">
        <f>IF($DQ102="1",AQ102,"0")+CF102</f>
        <v>0</v>
      </c>
      <c r="DS102" s="394">
        <f>IF($DQ102="1",AS102,"0")+CG102</f>
        <v>0</v>
      </c>
      <c r="DT102" s="394">
        <f>IF($DQ102="1",AU102,"0")+CH102</f>
        <v>0</v>
      </c>
      <c r="DU102" s="394">
        <f>IF($DQ102="1",AW102,"0")+CI102</f>
        <v>0</v>
      </c>
      <c r="DV102" s="395">
        <f>IF($DQ102="1",AY102,"0")+CJ102</f>
        <v>0</v>
      </c>
      <c r="DW102" s="461">
        <f t="shared" ref="DW102" si="1790">SUM(DR102:DV104)</f>
        <v>0</v>
      </c>
      <c r="DX102" s="396" t="str">
        <f t="shared" ref="DX102" si="1791">IF($DQ102="1",BA102,"0")</f>
        <v>0</v>
      </c>
      <c r="DY102" s="394" t="str">
        <f t="shared" ref="DY102" si="1792">IF($DQ102="1",BC102,"0")</f>
        <v>0</v>
      </c>
      <c r="DZ102" s="394" t="str">
        <f t="shared" ref="DZ102" si="1793">IF($DQ102="1",BE102,"0")</f>
        <v>0</v>
      </c>
      <c r="EA102" s="394" t="str">
        <f>IF($DQ102="1",BG102,"0")</f>
        <v>0</v>
      </c>
      <c r="EB102" s="395" t="str">
        <f>IF($DQ102="1",BI102,"0")</f>
        <v>0</v>
      </c>
      <c r="EC102" s="461">
        <f t="shared" ref="EC102" si="1794">SUM(DX102:EB104)</f>
        <v>0</v>
      </c>
      <c r="ED102" s="462">
        <f>EC102+DW102</f>
        <v>0</v>
      </c>
    </row>
    <row r="103" spans="2:134" ht="12.6" customHeight="1" x14ac:dyDescent="0.2">
      <c r="B103" s="477"/>
      <c r="C103" s="467"/>
      <c r="D103" s="467"/>
      <c r="E103" s="467"/>
      <c r="F103" s="486"/>
      <c r="G103" s="491"/>
      <c r="H103" s="497"/>
      <c r="I103" s="497"/>
      <c r="J103" s="527"/>
      <c r="K103" s="486"/>
      <c r="L103" s="452"/>
      <c r="M103" s="492"/>
      <c r="N103" s="452"/>
      <c r="O103" s="452"/>
      <c r="P103" s="452"/>
      <c r="Q103" s="428"/>
      <c r="R103" s="423"/>
      <c r="S103" s="452"/>
      <c r="T103" s="453"/>
      <c r="U103" s="428"/>
      <c r="V103" s="423"/>
      <c r="W103" s="452"/>
      <c r="X103" s="330" t="s">
        <v>157</v>
      </c>
      <c r="Y103" s="331" t="s">
        <v>152</v>
      </c>
      <c r="Z103" s="332">
        <f>VLOOKUP($X103,vstupy!$B$18:$F$31,MATCH($Y103,vstupy!$B$17:$F$17,0),0)</f>
        <v>0</v>
      </c>
      <c r="AA103" s="333" t="s">
        <v>158</v>
      </c>
      <c r="AB103" s="332">
        <f>VLOOKUP($AA103,vstupy!$B$34:$C$36,2,FALSE)</f>
        <v>0</v>
      </c>
      <c r="AC103" s="332">
        <f t="shared" si="1271"/>
        <v>0</v>
      </c>
      <c r="AD103" s="481"/>
      <c r="AE103" s="474"/>
      <c r="AF103" s="396"/>
      <c r="AG103" s="420"/>
      <c r="AH103" s="420"/>
      <c r="AI103" s="420"/>
      <c r="AJ103" s="420"/>
      <c r="AK103" s="420"/>
      <c r="AL103" s="420"/>
      <c r="AM103" s="427"/>
      <c r="AN103" s="420"/>
      <c r="AO103" s="422"/>
      <c r="AP103" s="396"/>
      <c r="AQ103" s="394"/>
      <c r="AR103" s="394"/>
      <c r="AS103" s="394"/>
      <c r="AT103" s="394"/>
      <c r="AU103" s="394"/>
      <c r="AV103" s="394"/>
      <c r="AW103" s="394"/>
      <c r="AX103" s="394"/>
      <c r="AY103" s="394"/>
      <c r="AZ103" s="394"/>
      <c r="BA103" s="394"/>
      <c r="BB103" s="394"/>
      <c r="BC103" s="394"/>
      <c r="BD103" s="394"/>
      <c r="BE103" s="394"/>
      <c r="BF103" s="394"/>
      <c r="BG103" s="394"/>
      <c r="BH103" s="394"/>
      <c r="BI103" s="534"/>
      <c r="BJ103" s="393"/>
      <c r="BK103" s="396"/>
      <c r="BL103" s="394"/>
      <c r="BM103" s="394"/>
      <c r="BN103" s="394"/>
      <c r="BO103" s="394"/>
      <c r="BP103" s="394"/>
      <c r="BQ103" s="394"/>
      <c r="BR103" s="394"/>
      <c r="BS103" s="394"/>
      <c r="BT103" s="395"/>
      <c r="BU103" s="396"/>
      <c r="BV103" s="394"/>
      <c r="BW103" s="394"/>
      <c r="BX103" s="394"/>
      <c r="BY103" s="394"/>
      <c r="BZ103" s="394"/>
      <c r="CA103" s="394"/>
      <c r="CB103" s="394"/>
      <c r="CC103" s="394"/>
      <c r="CD103" s="395"/>
      <c r="CE103" s="433"/>
      <c r="CF103" s="396"/>
      <c r="CG103" s="394"/>
      <c r="CH103" s="394"/>
      <c r="CI103" s="394"/>
      <c r="CJ103" s="395"/>
      <c r="CK103" s="434"/>
      <c r="CL103" s="436"/>
      <c r="CM103" s="396"/>
      <c r="CN103" s="394"/>
      <c r="CO103" s="394"/>
      <c r="CP103" s="394"/>
      <c r="CQ103" s="394"/>
      <c r="CR103" s="394"/>
      <c r="CS103" s="394"/>
      <c r="CT103" s="394"/>
      <c r="CU103" s="394"/>
      <c r="CV103" s="395"/>
      <c r="CW103" s="393"/>
      <c r="CX103" s="393"/>
      <c r="CY103" s="396"/>
      <c r="CZ103" s="394"/>
      <c r="DA103" s="394"/>
      <c r="DB103" s="394"/>
      <c r="DC103" s="394"/>
      <c r="DD103" s="394"/>
      <c r="DE103" s="394"/>
      <c r="DF103" s="394"/>
      <c r="DG103" s="394"/>
      <c r="DH103" s="395"/>
      <c r="DI103" s="390"/>
      <c r="DJ103" s="390"/>
      <c r="DK103" s="431"/>
      <c r="DL103" s="431"/>
      <c r="DM103" s="431"/>
      <c r="DN103" s="431"/>
      <c r="DO103" s="431"/>
      <c r="DP103" s="431"/>
      <c r="DQ103" s="430"/>
      <c r="DR103" s="396"/>
      <c r="DS103" s="394"/>
      <c r="DT103" s="394"/>
      <c r="DU103" s="394"/>
      <c r="DV103" s="395"/>
      <c r="DW103" s="461"/>
      <c r="DX103" s="396"/>
      <c r="DY103" s="394"/>
      <c r="DZ103" s="394"/>
      <c r="EA103" s="394"/>
      <c r="EB103" s="395"/>
      <c r="EC103" s="461"/>
      <c r="ED103" s="462"/>
    </row>
    <row r="104" spans="2:134" ht="12.6" customHeight="1" x14ac:dyDescent="0.2">
      <c r="B104" s="477"/>
      <c r="C104" s="467"/>
      <c r="D104" s="467"/>
      <c r="E104" s="467"/>
      <c r="F104" s="487"/>
      <c r="G104" s="491"/>
      <c r="H104" s="498"/>
      <c r="I104" s="498"/>
      <c r="J104" s="528"/>
      <c r="K104" s="487"/>
      <c r="L104" s="452"/>
      <c r="M104" s="492"/>
      <c r="N104" s="452"/>
      <c r="O104" s="452"/>
      <c r="P104" s="452"/>
      <c r="Q104" s="428"/>
      <c r="R104" s="423"/>
      <c r="S104" s="452"/>
      <c r="T104" s="453"/>
      <c r="U104" s="428"/>
      <c r="V104" s="423"/>
      <c r="W104" s="452"/>
      <c r="X104" s="330" t="s">
        <v>157</v>
      </c>
      <c r="Y104" s="331" t="s">
        <v>152</v>
      </c>
      <c r="Z104" s="332">
        <f>VLOOKUP($X104,vstupy!$B$18:$F$31,MATCH($Y104,vstupy!$B$17:$F$17,0),0)</f>
        <v>0</v>
      </c>
      <c r="AA104" s="333" t="s">
        <v>158</v>
      </c>
      <c r="AB104" s="332">
        <f>VLOOKUP($AA104,vstupy!$B$34:$C$36,2,FALSE)</f>
        <v>0</v>
      </c>
      <c r="AC104" s="332">
        <f t="shared" si="1271"/>
        <v>0</v>
      </c>
      <c r="AD104" s="482"/>
      <c r="AE104" s="475"/>
      <c r="AF104" s="396"/>
      <c r="AG104" s="420"/>
      <c r="AH104" s="420"/>
      <c r="AI104" s="420"/>
      <c r="AJ104" s="420"/>
      <c r="AK104" s="420"/>
      <c r="AL104" s="420"/>
      <c r="AM104" s="419"/>
      <c r="AN104" s="420"/>
      <c r="AO104" s="422"/>
      <c r="AP104" s="396"/>
      <c r="AQ104" s="394"/>
      <c r="AR104" s="394"/>
      <c r="AS104" s="394"/>
      <c r="AT104" s="394"/>
      <c r="AU104" s="394"/>
      <c r="AV104" s="394"/>
      <c r="AW104" s="394"/>
      <c r="AX104" s="394"/>
      <c r="AY104" s="394"/>
      <c r="AZ104" s="394"/>
      <c r="BA104" s="394"/>
      <c r="BB104" s="394"/>
      <c r="BC104" s="394"/>
      <c r="BD104" s="394"/>
      <c r="BE104" s="394"/>
      <c r="BF104" s="394"/>
      <c r="BG104" s="394"/>
      <c r="BH104" s="394"/>
      <c r="BI104" s="534"/>
      <c r="BJ104" s="393"/>
      <c r="BK104" s="396"/>
      <c r="BL104" s="394"/>
      <c r="BM104" s="394"/>
      <c r="BN104" s="394"/>
      <c r="BO104" s="394"/>
      <c r="BP104" s="394"/>
      <c r="BQ104" s="394"/>
      <c r="BR104" s="394"/>
      <c r="BS104" s="394"/>
      <c r="BT104" s="395"/>
      <c r="BU104" s="396"/>
      <c r="BV104" s="394"/>
      <c r="BW104" s="394"/>
      <c r="BX104" s="394"/>
      <c r="BY104" s="394"/>
      <c r="BZ104" s="394"/>
      <c r="CA104" s="394"/>
      <c r="CB104" s="394"/>
      <c r="CC104" s="394"/>
      <c r="CD104" s="395"/>
      <c r="CE104" s="433"/>
      <c r="CF104" s="396"/>
      <c r="CG104" s="394"/>
      <c r="CH104" s="394"/>
      <c r="CI104" s="394"/>
      <c r="CJ104" s="395"/>
      <c r="CK104" s="434"/>
      <c r="CL104" s="437"/>
      <c r="CM104" s="396"/>
      <c r="CN104" s="394"/>
      <c r="CO104" s="394"/>
      <c r="CP104" s="394"/>
      <c r="CQ104" s="394"/>
      <c r="CR104" s="394"/>
      <c r="CS104" s="394"/>
      <c r="CT104" s="394"/>
      <c r="CU104" s="394"/>
      <c r="CV104" s="395"/>
      <c r="CW104" s="393"/>
      <c r="CX104" s="393"/>
      <c r="CY104" s="396"/>
      <c r="CZ104" s="394"/>
      <c r="DA104" s="394"/>
      <c r="DB104" s="394"/>
      <c r="DC104" s="394"/>
      <c r="DD104" s="394"/>
      <c r="DE104" s="394"/>
      <c r="DF104" s="394"/>
      <c r="DG104" s="394"/>
      <c r="DH104" s="395"/>
      <c r="DI104" s="390"/>
      <c r="DJ104" s="390"/>
      <c r="DK104" s="431"/>
      <c r="DL104" s="431"/>
      <c r="DM104" s="431"/>
      <c r="DN104" s="431"/>
      <c r="DO104" s="431"/>
      <c r="DP104" s="431"/>
      <c r="DQ104" s="430"/>
      <c r="DR104" s="396"/>
      <c r="DS104" s="394"/>
      <c r="DT104" s="394"/>
      <c r="DU104" s="394"/>
      <c r="DV104" s="395"/>
      <c r="DW104" s="461"/>
      <c r="DX104" s="396"/>
      <c r="DY104" s="394"/>
      <c r="DZ104" s="394"/>
      <c r="EA104" s="394"/>
      <c r="EB104" s="395"/>
      <c r="EC104" s="461"/>
      <c r="ED104" s="462"/>
    </row>
    <row r="105" spans="2:134" ht="12.6" customHeight="1" x14ac:dyDescent="0.2">
      <c r="B105" s="499">
        <f t="shared" ref="B105" si="1795">B102+1</f>
        <v>33</v>
      </c>
      <c r="C105" s="466"/>
      <c r="D105" s="466"/>
      <c r="E105" s="466"/>
      <c r="F105" s="470" t="s">
        <v>212</v>
      </c>
      <c r="G105" s="489"/>
      <c r="H105" s="509" t="str">
        <f t="shared" ref="H105" si="1796">IF($F105="3e)  Skoršia transpozícia  - zavedenie transpozície pred termínom ktorý určuje smernica EÚ. "," ","")</f>
        <v/>
      </c>
      <c r="I105" s="509" t="str">
        <f t="shared" ref="I105" si="1797">IF($F105="3e)  Skoršia transpozícia  - zavedenie transpozície pred termínom ktorý určuje smernica EÚ. ",$H105,"NA")</f>
        <v>NA</v>
      </c>
      <c r="J105" s="523">
        <f>IF(I105&gt;12,1,I105/12)</f>
        <v>1</v>
      </c>
      <c r="K105" s="470"/>
      <c r="L105" s="451"/>
      <c r="M105" s="493">
        <f>IF(L105="N",0,L105)</f>
        <v>0</v>
      </c>
      <c r="N105" s="451" t="s">
        <v>212</v>
      </c>
      <c r="O105" s="451"/>
      <c r="P105" s="451"/>
      <c r="Q105" s="429" t="s">
        <v>36</v>
      </c>
      <c r="R105" s="424">
        <f>VLOOKUP(Q105,vstupy!$B$3:$C$15,2,FALSE)</f>
        <v>0</v>
      </c>
      <c r="S105" s="451"/>
      <c r="T105" s="454"/>
      <c r="U105" s="429" t="s">
        <v>36</v>
      </c>
      <c r="V105" s="424">
        <f>VLOOKUP(U105,vstupy!$B$3:$C$15,2,FALSE)</f>
        <v>0</v>
      </c>
      <c r="W105" s="451"/>
      <c r="X105" s="194" t="s">
        <v>157</v>
      </c>
      <c r="Y105" s="208" t="s">
        <v>152</v>
      </c>
      <c r="Z105" s="205">
        <f>VLOOKUP($X105,vstupy!$B$18:$F$31,MATCH($Y105,vstupy!$B$17:$F$17,0),0)</f>
        <v>0</v>
      </c>
      <c r="AA105" s="133" t="s">
        <v>158</v>
      </c>
      <c r="AB105" s="205">
        <f>VLOOKUP($AA105,vstupy!$B$34:$C$36,2,FALSE)</f>
        <v>0</v>
      </c>
      <c r="AC105" s="205">
        <f t="shared" si="1271"/>
        <v>0</v>
      </c>
      <c r="AD105" s="500" t="s">
        <v>36</v>
      </c>
      <c r="AE105" s="473">
        <f>VLOOKUP(AD105,vstupy!$B$3:$C$15,2,FALSE)</f>
        <v>0</v>
      </c>
      <c r="AF105" s="476" t="str">
        <f>IFERROR(IF(M105=0,"N",O105/L105*J105),0)</f>
        <v>N</v>
      </c>
      <c r="AG105" s="420">
        <f>O105*J105</f>
        <v>0</v>
      </c>
      <c r="AH105" s="432">
        <f t="shared" ref="AH105" si="1798">P105*R105*J105</f>
        <v>0</v>
      </c>
      <c r="AI105" s="419">
        <f t="shared" ref="AI105" si="1799">IFERROR(AH105*M105,0)</f>
        <v>0</v>
      </c>
      <c r="AJ105" s="432" t="str">
        <f t="shared" si="1393"/>
        <v>N</v>
      </c>
      <c r="AK105" s="420">
        <f t="shared" ref="AK105" si="1800">S105*J105</f>
        <v>0</v>
      </c>
      <c r="AL105" s="420">
        <f>T105*V105*J105</f>
        <v>0</v>
      </c>
      <c r="AM105" s="425">
        <f t="shared" ref="AM105" si="1801">IFERROR(AL105*M105,0)</f>
        <v>0</v>
      </c>
      <c r="AN105" s="419">
        <f t="shared" ref="AN105" si="1802">IF(W105&gt;0,IF(AE105&gt;0,($G$5/160)*(W105/60)*AE105*J105,0),IF(AE105&gt;0,($G$5/160)*((AC105+AC106+AC107)/60)*AE105*J105,0))</f>
        <v>0</v>
      </c>
      <c r="AO105" s="422">
        <f>IFERROR(AN105*M105,0)</f>
        <v>0</v>
      </c>
      <c r="AP105" s="396">
        <f t="shared" ref="AP105" si="1803">IF($N105="In (zvyšuje náklady)",AF105,0)</f>
        <v>0</v>
      </c>
      <c r="AQ105" s="394">
        <f t="shared" ref="AQ105" si="1804">IF($N105="In (zvyšuje náklady)",AG105,0)</f>
        <v>0</v>
      </c>
      <c r="AR105" s="394">
        <f t="shared" ref="AR105" si="1805">IF($N105="In (zvyšuje náklady)",AH105,0)</f>
        <v>0</v>
      </c>
      <c r="AS105" s="394">
        <f t="shared" ref="AS105" si="1806">IF($N105="In (zvyšuje náklady)",AI105,0)</f>
        <v>0</v>
      </c>
      <c r="AT105" s="394">
        <f t="shared" ref="AT105" si="1807">IF($N105="In (zvyšuje náklady)",AJ105,0)</f>
        <v>0</v>
      </c>
      <c r="AU105" s="394">
        <f t="shared" ref="AU105" si="1808">IF($N105="In (zvyšuje náklady)",AK105,0)</f>
        <v>0</v>
      </c>
      <c r="AV105" s="394">
        <f t="shared" ref="AV105" si="1809">IF($N105="In (zvyšuje náklady)",AL105,0)</f>
        <v>0</v>
      </c>
      <c r="AW105" s="394">
        <f t="shared" ref="AW105" si="1810">IF($N105="In (zvyšuje náklady)",AM105,0)</f>
        <v>0</v>
      </c>
      <c r="AX105" s="394">
        <f t="shared" ref="AX105" si="1811">IF($N105="In (zvyšuje náklady)",AN105,0)</f>
        <v>0</v>
      </c>
      <c r="AY105" s="394">
        <f t="shared" ref="AY105" si="1812">IF($N105="In (zvyšuje náklady)",AO105,0)</f>
        <v>0</v>
      </c>
      <c r="AZ105" s="394" t="str">
        <f t="shared" ref="AZ105" si="1813">IF($N105="Out (znižuje náklady)",AF105,"0")</f>
        <v>0</v>
      </c>
      <c r="BA105" s="394" t="str">
        <f t="shared" ref="BA105" si="1814">IF($N105="Out (znižuje náklady)",AG105,"0")</f>
        <v>0</v>
      </c>
      <c r="BB105" s="394" t="str">
        <f t="shared" ref="BB105" si="1815">IF($N105="Out (znižuje náklady)",AH105,"0")</f>
        <v>0</v>
      </c>
      <c r="BC105" s="394" t="str">
        <f t="shared" ref="BC105" si="1816">IF($N105="Out (znižuje náklady)",AI105,"0")</f>
        <v>0</v>
      </c>
      <c r="BD105" s="394" t="str">
        <f t="shared" ref="BD105" si="1817">IF($N105="Out (znižuje náklady)",AJ105,"0")</f>
        <v>0</v>
      </c>
      <c r="BE105" s="394" t="str">
        <f t="shared" ref="BE105" si="1818">IF($N105="Out (znižuje náklady)",AK105,"0")</f>
        <v>0</v>
      </c>
      <c r="BF105" s="394" t="str">
        <f t="shared" ref="BF105" si="1819">IF($N105="Out (znižuje náklady)",AL105,"0")</f>
        <v>0</v>
      </c>
      <c r="BG105" s="394" t="str">
        <f t="shared" ref="BG105" si="1820">IF($N105="Out (znižuje náklady)",AM105,"0")</f>
        <v>0</v>
      </c>
      <c r="BH105" s="394" t="str">
        <f t="shared" ref="BH105" si="1821">IF($N105="Out (znižuje náklady)",AN105,"0")</f>
        <v>0</v>
      </c>
      <c r="BI105" s="534" t="str">
        <f t="shared" ref="BI105" si="1822">IF($N105="Out (znižuje náklady)",AO105,"0")</f>
        <v>0</v>
      </c>
      <c r="BJ105" s="393">
        <f>IF(F105=vstupy!$B$47,0,1)</f>
        <v>1</v>
      </c>
      <c r="BK105" s="396">
        <f t="shared" ref="BK105" si="1823">$BJ105*AP105</f>
        <v>0</v>
      </c>
      <c r="BL105" s="394">
        <f t="shared" ref="BL105" si="1824">$BJ105*AQ105</f>
        <v>0</v>
      </c>
      <c r="BM105" s="394">
        <f t="shared" ref="BM105" si="1825">$BJ105*AR105</f>
        <v>0</v>
      </c>
      <c r="BN105" s="394">
        <f t="shared" ref="BN105" si="1826">$BJ105*AS105</f>
        <v>0</v>
      </c>
      <c r="BO105" s="394">
        <f t="shared" ref="BO105" si="1827">$BJ105*AT105</f>
        <v>0</v>
      </c>
      <c r="BP105" s="394">
        <f t="shared" ref="BP105" si="1828">$BJ105*AU105</f>
        <v>0</v>
      </c>
      <c r="BQ105" s="394">
        <f t="shared" ref="BQ105" si="1829">$BJ105*AV105</f>
        <v>0</v>
      </c>
      <c r="BR105" s="394">
        <f t="shared" ref="BR105" si="1830">$BJ105*AW105</f>
        <v>0</v>
      </c>
      <c r="BS105" s="394">
        <f t="shared" ref="BS105" si="1831">$BJ105*AX105</f>
        <v>0</v>
      </c>
      <c r="BT105" s="395">
        <f t="shared" ref="BT105" si="1832">$BJ105*AY105</f>
        <v>0</v>
      </c>
      <c r="BU105" s="396">
        <f t="shared" ref="BU105" si="1833">$BJ105*AZ105</f>
        <v>0</v>
      </c>
      <c r="BV105" s="394">
        <f t="shared" ref="BV105" si="1834">$BJ105*BA105</f>
        <v>0</v>
      </c>
      <c r="BW105" s="394">
        <f t="shared" ref="BW105" si="1835">$BJ105*BB105</f>
        <v>0</v>
      </c>
      <c r="BX105" s="394">
        <f t="shared" ref="BX105" si="1836">$BJ105*BC105</f>
        <v>0</v>
      </c>
      <c r="BY105" s="394">
        <f t="shared" ref="BY105" si="1837">$BJ105*BD105</f>
        <v>0</v>
      </c>
      <c r="BZ105" s="394">
        <f t="shared" ref="BZ105" si="1838">$BJ105*BE105</f>
        <v>0</v>
      </c>
      <c r="CA105" s="394">
        <f t="shared" ref="CA105" si="1839">$BJ105*BF105</f>
        <v>0</v>
      </c>
      <c r="CB105" s="394">
        <f t="shared" ref="CB105" si="1840">$BJ105*BG105</f>
        <v>0</v>
      </c>
      <c r="CC105" s="394">
        <f t="shared" ref="CC105" si="1841">$BJ105*BH105</f>
        <v>0</v>
      </c>
      <c r="CD105" s="395">
        <f t="shared" ref="CD105" si="1842">$BJ105*BI105</f>
        <v>0</v>
      </c>
      <c r="CE105" s="433">
        <f>IF(N105="Nemení sa",1,0)</f>
        <v>0</v>
      </c>
      <c r="CF105" s="396">
        <f>AG105*$CE105</f>
        <v>0</v>
      </c>
      <c r="CG105" s="394">
        <f>AI105*$CE105</f>
        <v>0</v>
      </c>
      <c r="CH105" s="394">
        <f>AK105*$CE105</f>
        <v>0</v>
      </c>
      <c r="CI105" s="394">
        <f>AM105*$CE105</f>
        <v>0</v>
      </c>
      <c r="CJ105" s="395">
        <f>AO105*$CE105</f>
        <v>0</v>
      </c>
      <c r="CK105" s="434">
        <f t="shared" ref="CK105" si="1843">SUM(CF105:CJ107)</f>
        <v>0</v>
      </c>
      <c r="CL105" s="435">
        <f>IF(F105=vstupy!B$42,"1",0)</f>
        <v>0</v>
      </c>
      <c r="CM105" s="396">
        <f t="shared" ref="CM105:CV105" si="1844">IF($CL105="1",AP105,0)</f>
        <v>0</v>
      </c>
      <c r="CN105" s="394">
        <f t="shared" si="1844"/>
        <v>0</v>
      </c>
      <c r="CO105" s="394">
        <f t="shared" si="1844"/>
        <v>0</v>
      </c>
      <c r="CP105" s="394">
        <f t="shared" si="1844"/>
        <v>0</v>
      </c>
      <c r="CQ105" s="394">
        <f t="shared" si="1844"/>
        <v>0</v>
      </c>
      <c r="CR105" s="394">
        <f t="shared" si="1844"/>
        <v>0</v>
      </c>
      <c r="CS105" s="394">
        <f t="shared" si="1844"/>
        <v>0</v>
      </c>
      <c r="CT105" s="394">
        <f t="shared" si="1844"/>
        <v>0</v>
      </c>
      <c r="CU105" s="394">
        <f t="shared" si="1844"/>
        <v>0</v>
      </c>
      <c r="CV105" s="395">
        <f t="shared" si="1844"/>
        <v>0</v>
      </c>
      <c r="CW105" s="393">
        <f>CP105+CT105+CV105</f>
        <v>0</v>
      </c>
      <c r="CX105" s="393">
        <f t="shared" ref="CX105" si="1845">CN105+CR105</f>
        <v>0</v>
      </c>
      <c r="CY105" s="396">
        <f t="shared" ref="CY105:DH105" si="1846">IF($CL105="1",AZ105,0)</f>
        <v>0</v>
      </c>
      <c r="CZ105" s="394">
        <f t="shared" si="1846"/>
        <v>0</v>
      </c>
      <c r="DA105" s="394">
        <f t="shared" si="1846"/>
        <v>0</v>
      </c>
      <c r="DB105" s="394">
        <f t="shared" si="1846"/>
        <v>0</v>
      </c>
      <c r="DC105" s="394">
        <f t="shared" si="1846"/>
        <v>0</v>
      </c>
      <c r="DD105" s="394">
        <f t="shared" si="1846"/>
        <v>0</v>
      </c>
      <c r="DE105" s="394">
        <f t="shared" si="1846"/>
        <v>0</v>
      </c>
      <c r="DF105" s="394">
        <f t="shared" si="1846"/>
        <v>0</v>
      </c>
      <c r="DG105" s="394">
        <f t="shared" si="1846"/>
        <v>0</v>
      </c>
      <c r="DH105" s="395">
        <f t="shared" si="1846"/>
        <v>0</v>
      </c>
      <c r="DI105" s="390">
        <f>DB105+DF105+DH105</f>
        <v>0</v>
      </c>
      <c r="DJ105" s="390">
        <f t="shared" ref="DJ105" si="1847">CZ105+DD105</f>
        <v>0</v>
      </c>
      <c r="DK105" s="431">
        <f>IF(CE105=0,1,0)</f>
        <v>1</v>
      </c>
      <c r="DL105" s="431">
        <f>IFERROR(IF($AF105="N",AH105+AJ105+AL105+AN105,AF105+AH105+AJ105+AL105+AN105),0)*$DK105</f>
        <v>0</v>
      </c>
      <c r="DM105" s="431">
        <f>(AG105+AI105+AK105+AM105+AO105)*$DK105</f>
        <v>0</v>
      </c>
      <c r="DN105" s="431">
        <f>AS105+AW105+AY105-CW105</f>
        <v>0</v>
      </c>
      <c r="DO105" s="431">
        <f>BC105+BG105+BI105-DI105</f>
        <v>0</v>
      </c>
      <c r="DP105" s="431">
        <f>DN105+DO105</f>
        <v>0</v>
      </c>
      <c r="DQ105" s="430" t="str">
        <f>IF(OR(F105=vstupy!B$40,F105=vstupy!B$41,F105=vstupy!B$42,),"0","1")</f>
        <v>0</v>
      </c>
      <c r="DR105" s="396">
        <f>IF($DQ105="1",AQ105,"0")+CF105</f>
        <v>0</v>
      </c>
      <c r="DS105" s="394">
        <f>IF($DQ105="1",AS105,"0")+CG105</f>
        <v>0</v>
      </c>
      <c r="DT105" s="394">
        <f>IF($DQ105="1",AU105,"0")+CH105</f>
        <v>0</v>
      </c>
      <c r="DU105" s="394">
        <f>IF($DQ105="1",AW105,"0")+CI105</f>
        <v>0</v>
      </c>
      <c r="DV105" s="395">
        <f>IF($DQ105="1",AY105,"0")+CJ105</f>
        <v>0</v>
      </c>
      <c r="DW105" s="461">
        <f t="shared" ref="DW105" si="1848">SUM(DR105:DV107)</f>
        <v>0</v>
      </c>
      <c r="DX105" s="396" t="str">
        <f t="shared" ref="DX105" si="1849">IF($DQ105="1",BA105,"0")</f>
        <v>0</v>
      </c>
      <c r="DY105" s="394" t="str">
        <f t="shared" ref="DY105" si="1850">IF($DQ105="1",BC105,"0")</f>
        <v>0</v>
      </c>
      <c r="DZ105" s="394" t="str">
        <f t="shared" ref="DZ105" si="1851">IF($DQ105="1",BE105,"0")</f>
        <v>0</v>
      </c>
      <c r="EA105" s="394" t="str">
        <f>IF($DQ105="1",BG105,"0")</f>
        <v>0</v>
      </c>
      <c r="EB105" s="395" t="str">
        <f>IF($DQ105="1",BI105,"0")</f>
        <v>0</v>
      </c>
      <c r="EC105" s="461">
        <f t="shared" ref="EC105" si="1852">SUM(DX105:EB107)</f>
        <v>0</v>
      </c>
      <c r="ED105" s="462">
        <f>EC105+DW105</f>
        <v>0</v>
      </c>
    </row>
    <row r="106" spans="2:134" ht="12.6" customHeight="1" x14ac:dyDescent="0.2">
      <c r="B106" s="499"/>
      <c r="C106" s="466"/>
      <c r="D106" s="466"/>
      <c r="E106" s="466"/>
      <c r="F106" s="471"/>
      <c r="G106" s="489"/>
      <c r="H106" s="510"/>
      <c r="I106" s="510"/>
      <c r="J106" s="524"/>
      <c r="K106" s="471"/>
      <c r="L106" s="451"/>
      <c r="M106" s="493"/>
      <c r="N106" s="451"/>
      <c r="O106" s="451"/>
      <c r="P106" s="451"/>
      <c r="Q106" s="429"/>
      <c r="R106" s="424"/>
      <c r="S106" s="451"/>
      <c r="T106" s="454"/>
      <c r="U106" s="429"/>
      <c r="V106" s="424"/>
      <c r="W106" s="451"/>
      <c r="X106" s="194" t="s">
        <v>157</v>
      </c>
      <c r="Y106" s="208" t="s">
        <v>152</v>
      </c>
      <c r="Z106" s="205">
        <f>VLOOKUP($X106,vstupy!$B$18:$F$31,MATCH($Y106,vstupy!$B$17:$F$17,0),0)</f>
        <v>0</v>
      </c>
      <c r="AA106" s="133" t="s">
        <v>158</v>
      </c>
      <c r="AB106" s="205">
        <f>VLOOKUP($AA106,vstupy!$B$34:$C$36,2,FALSE)</f>
        <v>0</v>
      </c>
      <c r="AC106" s="205">
        <f t="shared" si="1271"/>
        <v>0</v>
      </c>
      <c r="AD106" s="501"/>
      <c r="AE106" s="474"/>
      <c r="AF106" s="396"/>
      <c r="AG106" s="420"/>
      <c r="AH106" s="420"/>
      <c r="AI106" s="420"/>
      <c r="AJ106" s="420"/>
      <c r="AK106" s="420"/>
      <c r="AL106" s="420"/>
      <c r="AM106" s="427"/>
      <c r="AN106" s="420"/>
      <c r="AO106" s="422"/>
      <c r="AP106" s="396"/>
      <c r="AQ106" s="394"/>
      <c r="AR106" s="394"/>
      <c r="AS106" s="394"/>
      <c r="AT106" s="394"/>
      <c r="AU106" s="394"/>
      <c r="AV106" s="394"/>
      <c r="AW106" s="394"/>
      <c r="AX106" s="394"/>
      <c r="AY106" s="394"/>
      <c r="AZ106" s="394"/>
      <c r="BA106" s="394"/>
      <c r="BB106" s="394"/>
      <c r="BC106" s="394"/>
      <c r="BD106" s="394"/>
      <c r="BE106" s="394"/>
      <c r="BF106" s="394"/>
      <c r="BG106" s="394"/>
      <c r="BH106" s="394"/>
      <c r="BI106" s="534"/>
      <c r="BJ106" s="393"/>
      <c r="BK106" s="396"/>
      <c r="BL106" s="394"/>
      <c r="BM106" s="394"/>
      <c r="BN106" s="394"/>
      <c r="BO106" s="394"/>
      <c r="BP106" s="394"/>
      <c r="BQ106" s="394"/>
      <c r="BR106" s="394"/>
      <c r="BS106" s="394"/>
      <c r="BT106" s="395"/>
      <c r="BU106" s="396"/>
      <c r="BV106" s="394"/>
      <c r="BW106" s="394"/>
      <c r="BX106" s="394"/>
      <c r="BY106" s="394"/>
      <c r="BZ106" s="394"/>
      <c r="CA106" s="394"/>
      <c r="CB106" s="394"/>
      <c r="CC106" s="394"/>
      <c r="CD106" s="395"/>
      <c r="CE106" s="433"/>
      <c r="CF106" s="396"/>
      <c r="CG106" s="394"/>
      <c r="CH106" s="394"/>
      <c r="CI106" s="394"/>
      <c r="CJ106" s="395"/>
      <c r="CK106" s="434"/>
      <c r="CL106" s="436"/>
      <c r="CM106" s="396"/>
      <c r="CN106" s="394"/>
      <c r="CO106" s="394"/>
      <c r="CP106" s="394"/>
      <c r="CQ106" s="394"/>
      <c r="CR106" s="394"/>
      <c r="CS106" s="394"/>
      <c r="CT106" s="394"/>
      <c r="CU106" s="394"/>
      <c r="CV106" s="395"/>
      <c r="CW106" s="393"/>
      <c r="CX106" s="393"/>
      <c r="CY106" s="396"/>
      <c r="CZ106" s="394"/>
      <c r="DA106" s="394"/>
      <c r="DB106" s="394"/>
      <c r="DC106" s="394"/>
      <c r="DD106" s="394"/>
      <c r="DE106" s="394"/>
      <c r="DF106" s="394"/>
      <c r="DG106" s="394"/>
      <c r="DH106" s="395"/>
      <c r="DI106" s="390"/>
      <c r="DJ106" s="390"/>
      <c r="DK106" s="431"/>
      <c r="DL106" s="431"/>
      <c r="DM106" s="431"/>
      <c r="DN106" s="431"/>
      <c r="DO106" s="431"/>
      <c r="DP106" s="431"/>
      <c r="DQ106" s="430"/>
      <c r="DR106" s="396"/>
      <c r="DS106" s="394"/>
      <c r="DT106" s="394"/>
      <c r="DU106" s="394"/>
      <c r="DV106" s="395"/>
      <c r="DW106" s="461"/>
      <c r="DX106" s="396"/>
      <c r="DY106" s="394"/>
      <c r="DZ106" s="394"/>
      <c r="EA106" s="394"/>
      <c r="EB106" s="395"/>
      <c r="EC106" s="461"/>
      <c r="ED106" s="462"/>
    </row>
    <row r="107" spans="2:134" ht="12.6" customHeight="1" x14ac:dyDescent="0.2">
      <c r="B107" s="499"/>
      <c r="C107" s="466"/>
      <c r="D107" s="466"/>
      <c r="E107" s="466"/>
      <c r="F107" s="472"/>
      <c r="G107" s="489"/>
      <c r="H107" s="511"/>
      <c r="I107" s="511"/>
      <c r="J107" s="525"/>
      <c r="K107" s="472"/>
      <c r="L107" s="451"/>
      <c r="M107" s="493"/>
      <c r="N107" s="451"/>
      <c r="O107" s="451"/>
      <c r="P107" s="451"/>
      <c r="Q107" s="429"/>
      <c r="R107" s="424"/>
      <c r="S107" s="451"/>
      <c r="T107" s="454"/>
      <c r="U107" s="429"/>
      <c r="V107" s="424"/>
      <c r="W107" s="451"/>
      <c r="X107" s="194" t="s">
        <v>157</v>
      </c>
      <c r="Y107" s="208" t="s">
        <v>152</v>
      </c>
      <c r="Z107" s="205">
        <f>VLOOKUP($X107,vstupy!$B$18:$F$31,MATCH($Y107,vstupy!$B$17:$F$17,0),0)</f>
        <v>0</v>
      </c>
      <c r="AA107" s="133" t="s">
        <v>158</v>
      </c>
      <c r="AB107" s="205">
        <f>VLOOKUP($AA107,vstupy!$B$34:$C$36,2,FALSE)</f>
        <v>0</v>
      </c>
      <c r="AC107" s="205">
        <f t="shared" si="1271"/>
        <v>0</v>
      </c>
      <c r="AD107" s="502"/>
      <c r="AE107" s="475"/>
      <c r="AF107" s="396"/>
      <c r="AG107" s="420"/>
      <c r="AH107" s="420"/>
      <c r="AI107" s="420"/>
      <c r="AJ107" s="420"/>
      <c r="AK107" s="420"/>
      <c r="AL107" s="420"/>
      <c r="AM107" s="419"/>
      <c r="AN107" s="420"/>
      <c r="AO107" s="422"/>
      <c r="AP107" s="396"/>
      <c r="AQ107" s="394"/>
      <c r="AR107" s="394"/>
      <c r="AS107" s="394"/>
      <c r="AT107" s="394"/>
      <c r="AU107" s="394"/>
      <c r="AV107" s="394"/>
      <c r="AW107" s="394"/>
      <c r="AX107" s="394"/>
      <c r="AY107" s="394"/>
      <c r="AZ107" s="394"/>
      <c r="BA107" s="394"/>
      <c r="BB107" s="394"/>
      <c r="BC107" s="394"/>
      <c r="BD107" s="394"/>
      <c r="BE107" s="394"/>
      <c r="BF107" s="394"/>
      <c r="BG107" s="394"/>
      <c r="BH107" s="394"/>
      <c r="BI107" s="534"/>
      <c r="BJ107" s="393"/>
      <c r="BK107" s="396"/>
      <c r="BL107" s="394"/>
      <c r="BM107" s="394"/>
      <c r="BN107" s="394"/>
      <c r="BO107" s="394"/>
      <c r="BP107" s="394"/>
      <c r="BQ107" s="394"/>
      <c r="BR107" s="394"/>
      <c r="BS107" s="394"/>
      <c r="BT107" s="395"/>
      <c r="BU107" s="396"/>
      <c r="BV107" s="394"/>
      <c r="BW107" s="394"/>
      <c r="BX107" s="394"/>
      <c r="BY107" s="394"/>
      <c r="BZ107" s="394"/>
      <c r="CA107" s="394"/>
      <c r="CB107" s="394"/>
      <c r="CC107" s="394"/>
      <c r="CD107" s="395"/>
      <c r="CE107" s="433"/>
      <c r="CF107" s="396"/>
      <c r="CG107" s="394"/>
      <c r="CH107" s="394"/>
      <c r="CI107" s="394"/>
      <c r="CJ107" s="395"/>
      <c r="CK107" s="434"/>
      <c r="CL107" s="437"/>
      <c r="CM107" s="396"/>
      <c r="CN107" s="394"/>
      <c r="CO107" s="394"/>
      <c r="CP107" s="394"/>
      <c r="CQ107" s="394"/>
      <c r="CR107" s="394"/>
      <c r="CS107" s="394"/>
      <c r="CT107" s="394"/>
      <c r="CU107" s="394"/>
      <c r="CV107" s="395"/>
      <c r="CW107" s="393"/>
      <c r="CX107" s="393"/>
      <c r="CY107" s="396"/>
      <c r="CZ107" s="394"/>
      <c r="DA107" s="394"/>
      <c r="DB107" s="394"/>
      <c r="DC107" s="394"/>
      <c r="DD107" s="394"/>
      <c r="DE107" s="394"/>
      <c r="DF107" s="394"/>
      <c r="DG107" s="394"/>
      <c r="DH107" s="395"/>
      <c r="DI107" s="390"/>
      <c r="DJ107" s="390"/>
      <c r="DK107" s="431"/>
      <c r="DL107" s="431"/>
      <c r="DM107" s="431"/>
      <c r="DN107" s="431"/>
      <c r="DO107" s="431"/>
      <c r="DP107" s="431"/>
      <c r="DQ107" s="430"/>
      <c r="DR107" s="396"/>
      <c r="DS107" s="394"/>
      <c r="DT107" s="394"/>
      <c r="DU107" s="394"/>
      <c r="DV107" s="395"/>
      <c r="DW107" s="461"/>
      <c r="DX107" s="396"/>
      <c r="DY107" s="394"/>
      <c r="DZ107" s="394"/>
      <c r="EA107" s="394"/>
      <c r="EB107" s="395"/>
      <c r="EC107" s="461"/>
      <c r="ED107" s="462"/>
    </row>
    <row r="108" spans="2:134" ht="12.6" customHeight="1" x14ac:dyDescent="0.2">
      <c r="B108" s="477">
        <f t="shared" ref="B108" si="1853">B105+1</f>
        <v>34</v>
      </c>
      <c r="C108" s="467"/>
      <c r="D108" s="467"/>
      <c r="E108" s="467"/>
      <c r="F108" s="485" t="s">
        <v>212</v>
      </c>
      <c r="G108" s="491"/>
      <c r="H108" s="496" t="str">
        <f t="shared" ref="H108" si="1854">IF($F108="3e)  Skoršia transpozícia  - zavedenie transpozície pred termínom ktorý určuje smernica EÚ. "," ","")</f>
        <v/>
      </c>
      <c r="I108" s="496" t="str">
        <f t="shared" ref="I108" si="1855">IF($F108="3e)  Skoršia transpozícia  - zavedenie transpozície pred termínom ktorý určuje smernica EÚ. ",$H108,"NA")</f>
        <v>NA</v>
      </c>
      <c r="J108" s="526">
        <f>IF(I108&gt;12,1,I108/12)</f>
        <v>1</v>
      </c>
      <c r="K108" s="485"/>
      <c r="L108" s="452"/>
      <c r="M108" s="492">
        <f>IF(L108="N",0,L108)</f>
        <v>0</v>
      </c>
      <c r="N108" s="452" t="s">
        <v>212</v>
      </c>
      <c r="O108" s="452"/>
      <c r="P108" s="452"/>
      <c r="Q108" s="428" t="s">
        <v>36</v>
      </c>
      <c r="R108" s="423">
        <f>VLOOKUP(Q108,vstupy!$B$3:$C$15,2,FALSE)</f>
        <v>0</v>
      </c>
      <c r="S108" s="452"/>
      <c r="T108" s="453"/>
      <c r="U108" s="428" t="s">
        <v>36</v>
      </c>
      <c r="V108" s="423">
        <f>VLOOKUP(U108,vstupy!$B$3:$C$15,2,FALSE)</f>
        <v>0</v>
      </c>
      <c r="W108" s="452"/>
      <c r="X108" s="330" t="s">
        <v>157</v>
      </c>
      <c r="Y108" s="331" t="s">
        <v>152</v>
      </c>
      <c r="Z108" s="332">
        <f>VLOOKUP($X108,vstupy!$B$18:$F$31,MATCH($Y108,vstupy!$B$17:$F$17,0),0)</f>
        <v>0</v>
      </c>
      <c r="AA108" s="333" t="s">
        <v>158</v>
      </c>
      <c r="AB108" s="332">
        <f>VLOOKUP($AA108,vstupy!$B$34:$C$36,2,FALSE)</f>
        <v>0</v>
      </c>
      <c r="AC108" s="332">
        <f t="shared" si="1271"/>
        <v>0</v>
      </c>
      <c r="AD108" s="480" t="s">
        <v>36</v>
      </c>
      <c r="AE108" s="473">
        <f>VLOOKUP(AD108,vstupy!$B$3:$C$15,2,FALSE)</f>
        <v>0</v>
      </c>
      <c r="AF108" s="476" t="str">
        <f>IFERROR(IF(M108=0,"N",O108/L108*J108),0)</f>
        <v>N</v>
      </c>
      <c r="AG108" s="420">
        <f>O108*J108</f>
        <v>0</v>
      </c>
      <c r="AH108" s="432">
        <f t="shared" ref="AH108" si="1856">P108*R108*J108</f>
        <v>0</v>
      </c>
      <c r="AI108" s="419">
        <f t="shared" ref="AI108" si="1857">IFERROR(AH108*M108,0)</f>
        <v>0</v>
      </c>
      <c r="AJ108" s="432" t="str">
        <f t="shared" si="1393"/>
        <v>N</v>
      </c>
      <c r="AK108" s="420">
        <f t="shared" ref="AK108" si="1858">S108*J108</f>
        <v>0</v>
      </c>
      <c r="AL108" s="420">
        <f>T108*V108*J108</f>
        <v>0</v>
      </c>
      <c r="AM108" s="425">
        <f t="shared" ref="AM108" si="1859">IFERROR(AL108*M108,0)</f>
        <v>0</v>
      </c>
      <c r="AN108" s="419">
        <f t="shared" ref="AN108" si="1860">IF(W108&gt;0,IF(AE108&gt;0,($G$5/160)*(W108/60)*AE108*J108,0),IF(AE108&gt;0,($G$5/160)*((AC108+AC109+AC110)/60)*AE108*J108,0))</f>
        <v>0</v>
      </c>
      <c r="AO108" s="422">
        <f>IFERROR(AN108*M108,0)</f>
        <v>0</v>
      </c>
      <c r="AP108" s="396">
        <f t="shared" ref="AP108" si="1861">IF($N108="In (zvyšuje náklady)",AF108,0)</f>
        <v>0</v>
      </c>
      <c r="AQ108" s="394">
        <f t="shared" ref="AQ108" si="1862">IF($N108="In (zvyšuje náklady)",AG108,0)</f>
        <v>0</v>
      </c>
      <c r="AR108" s="394">
        <f t="shared" ref="AR108" si="1863">IF($N108="In (zvyšuje náklady)",AH108,0)</f>
        <v>0</v>
      </c>
      <c r="AS108" s="394">
        <f t="shared" ref="AS108" si="1864">IF($N108="In (zvyšuje náklady)",AI108,0)</f>
        <v>0</v>
      </c>
      <c r="AT108" s="394">
        <f t="shared" ref="AT108" si="1865">IF($N108="In (zvyšuje náklady)",AJ108,0)</f>
        <v>0</v>
      </c>
      <c r="AU108" s="394">
        <f t="shared" ref="AU108" si="1866">IF($N108="In (zvyšuje náklady)",AK108,0)</f>
        <v>0</v>
      </c>
      <c r="AV108" s="394">
        <f t="shared" ref="AV108" si="1867">IF($N108="In (zvyšuje náklady)",AL108,0)</f>
        <v>0</v>
      </c>
      <c r="AW108" s="394">
        <f t="shared" ref="AW108" si="1868">IF($N108="In (zvyšuje náklady)",AM108,0)</f>
        <v>0</v>
      </c>
      <c r="AX108" s="394">
        <f t="shared" ref="AX108" si="1869">IF($N108="In (zvyšuje náklady)",AN108,0)</f>
        <v>0</v>
      </c>
      <c r="AY108" s="394">
        <f t="shared" ref="AY108" si="1870">IF($N108="In (zvyšuje náklady)",AO108,0)</f>
        <v>0</v>
      </c>
      <c r="AZ108" s="394" t="str">
        <f t="shared" ref="AZ108" si="1871">IF($N108="Out (znižuje náklady)",AF108,"0")</f>
        <v>0</v>
      </c>
      <c r="BA108" s="394" t="str">
        <f t="shared" ref="BA108" si="1872">IF($N108="Out (znižuje náklady)",AG108,"0")</f>
        <v>0</v>
      </c>
      <c r="BB108" s="394" t="str">
        <f t="shared" ref="BB108" si="1873">IF($N108="Out (znižuje náklady)",AH108,"0")</f>
        <v>0</v>
      </c>
      <c r="BC108" s="394" t="str">
        <f t="shared" ref="BC108" si="1874">IF($N108="Out (znižuje náklady)",AI108,"0")</f>
        <v>0</v>
      </c>
      <c r="BD108" s="394" t="str">
        <f t="shared" ref="BD108" si="1875">IF($N108="Out (znižuje náklady)",AJ108,"0")</f>
        <v>0</v>
      </c>
      <c r="BE108" s="394" t="str">
        <f t="shared" ref="BE108" si="1876">IF($N108="Out (znižuje náklady)",AK108,"0")</f>
        <v>0</v>
      </c>
      <c r="BF108" s="394" t="str">
        <f t="shared" ref="BF108" si="1877">IF($N108="Out (znižuje náklady)",AL108,"0")</f>
        <v>0</v>
      </c>
      <c r="BG108" s="394" t="str">
        <f t="shared" ref="BG108" si="1878">IF($N108="Out (znižuje náklady)",AM108,"0")</f>
        <v>0</v>
      </c>
      <c r="BH108" s="394" t="str">
        <f t="shared" ref="BH108" si="1879">IF($N108="Out (znižuje náklady)",AN108,"0")</f>
        <v>0</v>
      </c>
      <c r="BI108" s="534" t="str">
        <f t="shared" ref="BI108" si="1880">IF($N108="Out (znižuje náklady)",AO108,"0")</f>
        <v>0</v>
      </c>
      <c r="BJ108" s="393">
        <f>IF(F108=vstupy!$B$47,0,1)</f>
        <v>1</v>
      </c>
      <c r="BK108" s="396">
        <f t="shared" ref="BK108" si="1881">$BJ108*AP108</f>
        <v>0</v>
      </c>
      <c r="BL108" s="394">
        <f t="shared" ref="BL108" si="1882">$BJ108*AQ108</f>
        <v>0</v>
      </c>
      <c r="BM108" s="394">
        <f t="shared" ref="BM108" si="1883">$BJ108*AR108</f>
        <v>0</v>
      </c>
      <c r="BN108" s="394">
        <f t="shared" ref="BN108" si="1884">$BJ108*AS108</f>
        <v>0</v>
      </c>
      <c r="BO108" s="394">
        <f t="shared" ref="BO108" si="1885">$BJ108*AT108</f>
        <v>0</v>
      </c>
      <c r="BP108" s="394">
        <f t="shared" ref="BP108" si="1886">$BJ108*AU108</f>
        <v>0</v>
      </c>
      <c r="BQ108" s="394">
        <f t="shared" ref="BQ108" si="1887">$BJ108*AV108</f>
        <v>0</v>
      </c>
      <c r="BR108" s="394">
        <f t="shared" ref="BR108" si="1888">$BJ108*AW108</f>
        <v>0</v>
      </c>
      <c r="BS108" s="394">
        <f t="shared" ref="BS108" si="1889">$BJ108*AX108</f>
        <v>0</v>
      </c>
      <c r="BT108" s="395">
        <f t="shared" ref="BT108" si="1890">$BJ108*AY108</f>
        <v>0</v>
      </c>
      <c r="BU108" s="396">
        <f t="shared" ref="BU108" si="1891">$BJ108*AZ108</f>
        <v>0</v>
      </c>
      <c r="BV108" s="394">
        <f t="shared" ref="BV108" si="1892">$BJ108*BA108</f>
        <v>0</v>
      </c>
      <c r="BW108" s="394">
        <f t="shared" ref="BW108" si="1893">$BJ108*BB108</f>
        <v>0</v>
      </c>
      <c r="BX108" s="394">
        <f t="shared" ref="BX108" si="1894">$BJ108*BC108</f>
        <v>0</v>
      </c>
      <c r="BY108" s="394">
        <f t="shared" ref="BY108" si="1895">$BJ108*BD108</f>
        <v>0</v>
      </c>
      <c r="BZ108" s="394">
        <f t="shared" ref="BZ108" si="1896">$BJ108*BE108</f>
        <v>0</v>
      </c>
      <c r="CA108" s="394">
        <f t="shared" ref="CA108" si="1897">$BJ108*BF108</f>
        <v>0</v>
      </c>
      <c r="CB108" s="394">
        <f t="shared" ref="CB108" si="1898">$BJ108*BG108</f>
        <v>0</v>
      </c>
      <c r="CC108" s="394">
        <f t="shared" ref="CC108" si="1899">$BJ108*BH108</f>
        <v>0</v>
      </c>
      <c r="CD108" s="395">
        <f t="shared" ref="CD108" si="1900">$BJ108*BI108</f>
        <v>0</v>
      </c>
      <c r="CE108" s="433">
        <f>IF(N108="Nemení sa",1,0)</f>
        <v>0</v>
      </c>
      <c r="CF108" s="396">
        <f>AG108*$CE108</f>
        <v>0</v>
      </c>
      <c r="CG108" s="394">
        <f>AI108*$CE108</f>
        <v>0</v>
      </c>
      <c r="CH108" s="394">
        <f>AK108*$CE108</f>
        <v>0</v>
      </c>
      <c r="CI108" s="394">
        <f>AM108*$CE108</f>
        <v>0</v>
      </c>
      <c r="CJ108" s="395">
        <f>AO108*$CE108</f>
        <v>0</v>
      </c>
      <c r="CK108" s="434">
        <f t="shared" ref="CK108" si="1901">SUM(CF108:CJ110)</f>
        <v>0</v>
      </c>
      <c r="CL108" s="435">
        <f>IF(F108=vstupy!B$42,"1",0)</f>
        <v>0</v>
      </c>
      <c r="CM108" s="396">
        <f t="shared" ref="CM108:CV108" si="1902">IF($CL108="1",AP108,0)</f>
        <v>0</v>
      </c>
      <c r="CN108" s="394">
        <f t="shared" si="1902"/>
        <v>0</v>
      </c>
      <c r="CO108" s="394">
        <f t="shared" si="1902"/>
        <v>0</v>
      </c>
      <c r="CP108" s="394">
        <f t="shared" si="1902"/>
        <v>0</v>
      </c>
      <c r="CQ108" s="394">
        <f t="shared" si="1902"/>
        <v>0</v>
      </c>
      <c r="CR108" s="394">
        <f t="shared" si="1902"/>
        <v>0</v>
      </c>
      <c r="CS108" s="394">
        <f t="shared" si="1902"/>
        <v>0</v>
      </c>
      <c r="CT108" s="394">
        <f t="shared" si="1902"/>
        <v>0</v>
      </c>
      <c r="CU108" s="394">
        <f t="shared" si="1902"/>
        <v>0</v>
      </c>
      <c r="CV108" s="395">
        <f t="shared" si="1902"/>
        <v>0</v>
      </c>
      <c r="CW108" s="393">
        <f>CP108+CT108+CV108</f>
        <v>0</v>
      </c>
      <c r="CX108" s="393">
        <f t="shared" ref="CX108" si="1903">CN108+CR108</f>
        <v>0</v>
      </c>
      <c r="CY108" s="396">
        <f t="shared" ref="CY108:DH108" si="1904">IF($CL108="1",AZ108,0)</f>
        <v>0</v>
      </c>
      <c r="CZ108" s="394">
        <f t="shared" si="1904"/>
        <v>0</v>
      </c>
      <c r="DA108" s="394">
        <f t="shared" si="1904"/>
        <v>0</v>
      </c>
      <c r="DB108" s="394">
        <f t="shared" si="1904"/>
        <v>0</v>
      </c>
      <c r="DC108" s="394">
        <f t="shared" si="1904"/>
        <v>0</v>
      </c>
      <c r="DD108" s="394">
        <f t="shared" si="1904"/>
        <v>0</v>
      </c>
      <c r="DE108" s="394">
        <f t="shared" si="1904"/>
        <v>0</v>
      </c>
      <c r="DF108" s="394">
        <f t="shared" si="1904"/>
        <v>0</v>
      </c>
      <c r="DG108" s="394">
        <f t="shared" si="1904"/>
        <v>0</v>
      </c>
      <c r="DH108" s="395">
        <f t="shared" si="1904"/>
        <v>0</v>
      </c>
      <c r="DI108" s="390">
        <f>DB108+DF108+DH108</f>
        <v>0</v>
      </c>
      <c r="DJ108" s="390">
        <f t="shared" ref="DJ108" si="1905">CZ108+DD108</f>
        <v>0</v>
      </c>
      <c r="DK108" s="431">
        <f>IF(CE108=0,1,0)</f>
        <v>1</v>
      </c>
      <c r="DL108" s="431">
        <f>IFERROR(IF($AF108="N",AH108+AJ108+AL108+AN108,AF108+AH108+AJ108+AL108+AN108),0)*$DK108</f>
        <v>0</v>
      </c>
      <c r="DM108" s="431">
        <f>(AG108+AI108+AK108+AM108+AO108)*$DK108</f>
        <v>0</v>
      </c>
      <c r="DN108" s="431">
        <f>AS108+AW108+AY108-CW108</f>
        <v>0</v>
      </c>
      <c r="DO108" s="431">
        <f>BC108+BG108+BI108-DI108</f>
        <v>0</v>
      </c>
      <c r="DP108" s="431">
        <f>DN108+DO108</f>
        <v>0</v>
      </c>
      <c r="DQ108" s="430" t="str">
        <f>IF(OR(F108=vstupy!B$40,F108=vstupy!B$41,F108=vstupy!B$42,),"0","1")</f>
        <v>0</v>
      </c>
      <c r="DR108" s="396">
        <f>IF($DQ108="1",AQ108,"0")+CF108</f>
        <v>0</v>
      </c>
      <c r="DS108" s="394">
        <f>IF($DQ108="1",AS108,"0")+CG108</f>
        <v>0</v>
      </c>
      <c r="DT108" s="394">
        <f>IF($DQ108="1",AU108,"0")+CH108</f>
        <v>0</v>
      </c>
      <c r="DU108" s="394">
        <f>IF($DQ108="1",AW108,"0")+CI108</f>
        <v>0</v>
      </c>
      <c r="DV108" s="395">
        <f>IF($DQ108="1",AY108,"0")+CJ108</f>
        <v>0</v>
      </c>
      <c r="DW108" s="461">
        <f t="shared" ref="DW108" si="1906">SUM(DR108:DV110)</f>
        <v>0</v>
      </c>
      <c r="DX108" s="396" t="str">
        <f t="shared" ref="DX108" si="1907">IF($DQ108="1",BA108,"0")</f>
        <v>0</v>
      </c>
      <c r="DY108" s="394" t="str">
        <f t="shared" ref="DY108" si="1908">IF($DQ108="1",BC108,"0")</f>
        <v>0</v>
      </c>
      <c r="DZ108" s="394" t="str">
        <f t="shared" ref="DZ108" si="1909">IF($DQ108="1",BE108,"0")</f>
        <v>0</v>
      </c>
      <c r="EA108" s="394" t="str">
        <f>IF($DQ108="1",BG108,"0")</f>
        <v>0</v>
      </c>
      <c r="EB108" s="395" t="str">
        <f>IF($DQ108="1",BI108,"0")</f>
        <v>0</v>
      </c>
      <c r="EC108" s="461">
        <f t="shared" ref="EC108" si="1910">SUM(DX108:EB110)</f>
        <v>0</v>
      </c>
      <c r="ED108" s="462">
        <f>EC108+DW108</f>
        <v>0</v>
      </c>
    </row>
    <row r="109" spans="2:134" ht="12.6" customHeight="1" x14ac:dyDescent="0.2">
      <c r="B109" s="477"/>
      <c r="C109" s="467"/>
      <c r="D109" s="467"/>
      <c r="E109" s="467"/>
      <c r="F109" s="486"/>
      <c r="G109" s="491"/>
      <c r="H109" s="497"/>
      <c r="I109" s="497"/>
      <c r="J109" s="527"/>
      <c r="K109" s="486"/>
      <c r="L109" s="452"/>
      <c r="M109" s="492"/>
      <c r="N109" s="452"/>
      <c r="O109" s="452"/>
      <c r="P109" s="452"/>
      <c r="Q109" s="428"/>
      <c r="R109" s="423"/>
      <c r="S109" s="452"/>
      <c r="T109" s="453"/>
      <c r="U109" s="428"/>
      <c r="V109" s="423"/>
      <c r="W109" s="452"/>
      <c r="X109" s="330" t="s">
        <v>157</v>
      </c>
      <c r="Y109" s="331" t="s">
        <v>152</v>
      </c>
      <c r="Z109" s="332">
        <f>VLOOKUP($X109,vstupy!$B$18:$F$31,MATCH($Y109,vstupy!$B$17:$F$17,0),0)</f>
        <v>0</v>
      </c>
      <c r="AA109" s="333" t="s">
        <v>158</v>
      </c>
      <c r="AB109" s="332">
        <f>VLOOKUP($AA109,vstupy!$B$34:$C$36,2,FALSE)</f>
        <v>0</v>
      </c>
      <c r="AC109" s="332">
        <f t="shared" si="1271"/>
        <v>0</v>
      </c>
      <c r="AD109" s="481"/>
      <c r="AE109" s="474"/>
      <c r="AF109" s="396"/>
      <c r="AG109" s="420"/>
      <c r="AH109" s="420"/>
      <c r="AI109" s="420"/>
      <c r="AJ109" s="420"/>
      <c r="AK109" s="420"/>
      <c r="AL109" s="420"/>
      <c r="AM109" s="427"/>
      <c r="AN109" s="420"/>
      <c r="AO109" s="422"/>
      <c r="AP109" s="396"/>
      <c r="AQ109" s="394"/>
      <c r="AR109" s="394"/>
      <c r="AS109" s="394"/>
      <c r="AT109" s="394"/>
      <c r="AU109" s="394"/>
      <c r="AV109" s="394"/>
      <c r="AW109" s="394"/>
      <c r="AX109" s="394"/>
      <c r="AY109" s="394"/>
      <c r="AZ109" s="394"/>
      <c r="BA109" s="394"/>
      <c r="BB109" s="394"/>
      <c r="BC109" s="394"/>
      <c r="BD109" s="394"/>
      <c r="BE109" s="394"/>
      <c r="BF109" s="394"/>
      <c r="BG109" s="394"/>
      <c r="BH109" s="394"/>
      <c r="BI109" s="534"/>
      <c r="BJ109" s="393"/>
      <c r="BK109" s="396"/>
      <c r="BL109" s="394"/>
      <c r="BM109" s="394"/>
      <c r="BN109" s="394"/>
      <c r="BO109" s="394"/>
      <c r="BP109" s="394"/>
      <c r="BQ109" s="394"/>
      <c r="BR109" s="394"/>
      <c r="BS109" s="394"/>
      <c r="BT109" s="395"/>
      <c r="BU109" s="396"/>
      <c r="BV109" s="394"/>
      <c r="BW109" s="394"/>
      <c r="BX109" s="394"/>
      <c r="BY109" s="394"/>
      <c r="BZ109" s="394"/>
      <c r="CA109" s="394"/>
      <c r="CB109" s="394"/>
      <c r="CC109" s="394"/>
      <c r="CD109" s="395"/>
      <c r="CE109" s="433"/>
      <c r="CF109" s="396"/>
      <c r="CG109" s="394"/>
      <c r="CH109" s="394"/>
      <c r="CI109" s="394"/>
      <c r="CJ109" s="395"/>
      <c r="CK109" s="434"/>
      <c r="CL109" s="436"/>
      <c r="CM109" s="396"/>
      <c r="CN109" s="394"/>
      <c r="CO109" s="394"/>
      <c r="CP109" s="394"/>
      <c r="CQ109" s="394"/>
      <c r="CR109" s="394"/>
      <c r="CS109" s="394"/>
      <c r="CT109" s="394"/>
      <c r="CU109" s="394"/>
      <c r="CV109" s="395"/>
      <c r="CW109" s="393"/>
      <c r="CX109" s="393"/>
      <c r="CY109" s="396"/>
      <c r="CZ109" s="394"/>
      <c r="DA109" s="394"/>
      <c r="DB109" s="394"/>
      <c r="DC109" s="394"/>
      <c r="DD109" s="394"/>
      <c r="DE109" s="394"/>
      <c r="DF109" s="394"/>
      <c r="DG109" s="394"/>
      <c r="DH109" s="395"/>
      <c r="DI109" s="390"/>
      <c r="DJ109" s="390"/>
      <c r="DK109" s="431"/>
      <c r="DL109" s="431"/>
      <c r="DM109" s="431"/>
      <c r="DN109" s="431"/>
      <c r="DO109" s="431"/>
      <c r="DP109" s="431"/>
      <c r="DQ109" s="430"/>
      <c r="DR109" s="396"/>
      <c r="DS109" s="394"/>
      <c r="DT109" s="394"/>
      <c r="DU109" s="394"/>
      <c r="DV109" s="395"/>
      <c r="DW109" s="461"/>
      <c r="DX109" s="396"/>
      <c r="DY109" s="394"/>
      <c r="DZ109" s="394"/>
      <c r="EA109" s="394"/>
      <c r="EB109" s="395"/>
      <c r="EC109" s="461"/>
      <c r="ED109" s="462"/>
    </row>
    <row r="110" spans="2:134" ht="12.6" customHeight="1" x14ac:dyDescent="0.2">
      <c r="B110" s="477"/>
      <c r="C110" s="467"/>
      <c r="D110" s="467"/>
      <c r="E110" s="467"/>
      <c r="F110" s="487"/>
      <c r="G110" s="491"/>
      <c r="H110" s="498"/>
      <c r="I110" s="498"/>
      <c r="J110" s="528"/>
      <c r="K110" s="487"/>
      <c r="L110" s="452"/>
      <c r="M110" s="492"/>
      <c r="N110" s="452"/>
      <c r="O110" s="452"/>
      <c r="P110" s="452"/>
      <c r="Q110" s="428"/>
      <c r="R110" s="423"/>
      <c r="S110" s="452"/>
      <c r="T110" s="453"/>
      <c r="U110" s="428"/>
      <c r="V110" s="423"/>
      <c r="W110" s="452"/>
      <c r="X110" s="330" t="s">
        <v>157</v>
      </c>
      <c r="Y110" s="331" t="s">
        <v>152</v>
      </c>
      <c r="Z110" s="332">
        <f>VLOOKUP($X110,vstupy!$B$18:$F$31,MATCH($Y110,vstupy!$B$17:$F$17,0),0)</f>
        <v>0</v>
      </c>
      <c r="AA110" s="333" t="s">
        <v>158</v>
      </c>
      <c r="AB110" s="332">
        <f>VLOOKUP($AA110,vstupy!$B$34:$C$36,2,FALSE)</f>
        <v>0</v>
      </c>
      <c r="AC110" s="332">
        <f t="shared" si="1271"/>
        <v>0</v>
      </c>
      <c r="AD110" s="482"/>
      <c r="AE110" s="475"/>
      <c r="AF110" s="396"/>
      <c r="AG110" s="420"/>
      <c r="AH110" s="420"/>
      <c r="AI110" s="420"/>
      <c r="AJ110" s="420"/>
      <c r="AK110" s="420"/>
      <c r="AL110" s="420"/>
      <c r="AM110" s="419"/>
      <c r="AN110" s="420"/>
      <c r="AO110" s="422"/>
      <c r="AP110" s="396"/>
      <c r="AQ110" s="394"/>
      <c r="AR110" s="394"/>
      <c r="AS110" s="394"/>
      <c r="AT110" s="394"/>
      <c r="AU110" s="394"/>
      <c r="AV110" s="394"/>
      <c r="AW110" s="394"/>
      <c r="AX110" s="394"/>
      <c r="AY110" s="394"/>
      <c r="AZ110" s="394"/>
      <c r="BA110" s="394"/>
      <c r="BB110" s="394"/>
      <c r="BC110" s="394"/>
      <c r="BD110" s="394"/>
      <c r="BE110" s="394"/>
      <c r="BF110" s="394"/>
      <c r="BG110" s="394"/>
      <c r="BH110" s="394"/>
      <c r="BI110" s="534"/>
      <c r="BJ110" s="393"/>
      <c r="BK110" s="396"/>
      <c r="BL110" s="394"/>
      <c r="BM110" s="394"/>
      <c r="BN110" s="394"/>
      <c r="BO110" s="394"/>
      <c r="BP110" s="394"/>
      <c r="BQ110" s="394"/>
      <c r="BR110" s="394"/>
      <c r="BS110" s="394"/>
      <c r="BT110" s="395"/>
      <c r="BU110" s="396"/>
      <c r="BV110" s="394"/>
      <c r="BW110" s="394"/>
      <c r="BX110" s="394"/>
      <c r="BY110" s="394"/>
      <c r="BZ110" s="394"/>
      <c r="CA110" s="394"/>
      <c r="CB110" s="394"/>
      <c r="CC110" s="394"/>
      <c r="CD110" s="395"/>
      <c r="CE110" s="433"/>
      <c r="CF110" s="396"/>
      <c r="CG110" s="394"/>
      <c r="CH110" s="394"/>
      <c r="CI110" s="394"/>
      <c r="CJ110" s="395"/>
      <c r="CK110" s="434"/>
      <c r="CL110" s="437"/>
      <c r="CM110" s="396"/>
      <c r="CN110" s="394"/>
      <c r="CO110" s="394"/>
      <c r="CP110" s="394"/>
      <c r="CQ110" s="394"/>
      <c r="CR110" s="394"/>
      <c r="CS110" s="394"/>
      <c r="CT110" s="394"/>
      <c r="CU110" s="394"/>
      <c r="CV110" s="395"/>
      <c r="CW110" s="393"/>
      <c r="CX110" s="393"/>
      <c r="CY110" s="396"/>
      <c r="CZ110" s="394"/>
      <c r="DA110" s="394"/>
      <c r="DB110" s="394"/>
      <c r="DC110" s="394"/>
      <c r="DD110" s="394"/>
      <c r="DE110" s="394"/>
      <c r="DF110" s="394"/>
      <c r="DG110" s="394"/>
      <c r="DH110" s="395"/>
      <c r="DI110" s="390"/>
      <c r="DJ110" s="390"/>
      <c r="DK110" s="431"/>
      <c r="DL110" s="431"/>
      <c r="DM110" s="431"/>
      <c r="DN110" s="431"/>
      <c r="DO110" s="431"/>
      <c r="DP110" s="431"/>
      <c r="DQ110" s="430"/>
      <c r="DR110" s="396"/>
      <c r="DS110" s="394"/>
      <c r="DT110" s="394"/>
      <c r="DU110" s="394"/>
      <c r="DV110" s="395"/>
      <c r="DW110" s="461"/>
      <c r="DX110" s="396"/>
      <c r="DY110" s="394"/>
      <c r="DZ110" s="394"/>
      <c r="EA110" s="394"/>
      <c r="EB110" s="395"/>
      <c r="EC110" s="461"/>
      <c r="ED110" s="462"/>
    </row>
    <row r="111" spans="2:134" ht="12.6" customHeight="1" x14ac:dyDescent="0.2">
      <c r="B111" s="499">
        <f t="shared" ref="B111" si="1911">B108+1</f>
        <v>35</v>
      </c>
      <c r="C111" s="466"/>
      <c r="D111" s="466"/>
      <c r="E111" s="466"/>
      <c r="F111" s="470" t="s">
        <v>212</v>
      </c>
      <c r="G111" s="489"/>
      <c r="H111" s="509" t="str">
        <f t="shared" ref="H111" si="1912">IF($F111="3e)  Skoršia transpozícia  - zavedenie transpozície pred termínom ktorý určuje smernica EÚ. "," ","")</f>
        <v/>
      </c>
      <c r="I111" s="509" t="str">
        <f t="shared" ref="I111" si="1913">IF($F111="3e)  Skoršia transpozícia  - zavedenie transpozície pred termínom ktorý určuje smernica EÚ. ",$H111,"NA")</f>
        <v>NA</v>
      </c>
      <c r="J111" s="523">
        <f>IF(I111&gt;12,1,I111/12)</f>
        <v>1</v>
      </c>
      <c r="K111" s="470"/>
      <c r="L111" s="451"/>
      <c r="M111" s="493">
        <f>IF(L111="N",0,L111)</f>
        <v>0</v>
      </c>
      <c r="N111" s="451" t="s">
        <v>212</v>
      </c>
      <c r="O111" s="451"/>
      <c r="P111" s="451"/>
      <c r="Q111" s="429" t="s">
        <v>36</v>
      </c>
      <c r="R111" s="424">
        <f>VLOOKUP(Q111,vstupy!$B$3:$C$15,2,FALSE)</f>
        <v>0</v>
      </c>
      <c r="S111" s="451"/>
      <c r="T111" s="454"/>
      <c r="U111" s="429" t="s">
        <v>36</v>
      </c>
      <c r="V111" s="424">
        <f>VLOOKUP(U111,vstupy!$B$3:$C$15,2,FALSE)</f>
        <v>0</v>
      </c>
      <c r="W111" s="451"/>
      <c r="X111" s="194" t="s">
        <v>157</v>
      </c>
      <c r="Y111" s="208" t="s">
        <v>152</v>
      </c>
      <c r="Z111" s="205">
        <f>VLOOKUP($X111,vstupy!$B$18:$F$31,MATCH($Y111,vstupy!$B$17:$F$17,0),0)</f>
        <v>0</v>
      </c>
      <c r="AA111" s="133" t="s">
        <v>158</v>
      </c>
      <c r="AB111" s="205">
        <f>VLOOKUP($AA111,vstupy!$B$34:$C$36,2,FALSE)</f>
        <v>0</v>
      </c>
      <c r="AC111" s="205">
        <f t="shared" si="1271"/>
        <v>0</v>
      </c>
      <c r="AD111" s="500" t="s">
        <v>36</v>
      </c>
      <c r="AE111" s="473">
        <f>VLOOKUP(AD111,vstupy!$B$3:$C$15,2,FALSE)</f>
        <v>0</v>
      </c>
      <c r="AF111" s="476" t="str">
        <f>IFERROR(IF(M111=0,"N",O111/L111*J111),0)</f>
        <v>N</v>
      </c>
      <c r="AG111" s="420">
        <f>O111*J111</f>
        <v>0</v>
      </c>
      <c r="AH111" s="432">
        <f t="shared" ref="AH111" si="1914">P111*R111*J111</f>
        <v>0</v>
      </c>
      <c r="AI111" s="419">
        <f t="shared" ref="AI111" si="1915">IFERROR(AH111*M111,0)</f>
        <v>0</v>
      </c>
      <c r="AJ111" s="432" t="str">
        <f t="shared" si="1393"/>
        <v>N</v>
      </c>
      <c r="AK111" s="420">
        <f t="shared" ref="AK111" si="1916">S111*J111</f>
        <v>0</v>
      </c>
      <c r="AL111" s="420">
        <f>T111*V111*J111</f>
        <v>0</v>
      </c>
      <c r="AM111" s="425">
        <f t="shared" ref="AM111" si="1917">IFERROR(AL111*M111,0)</f>
        <v>0</v>
      </c>
      <c r="AN111" s="419">
        <f t="shared" ref="AN111" si="1918">IF(W111&gt;0,IF(AE111&gt;0,($G$5/160)*(W111/60)*AE111*J111,0),IF(AE111&gt;0,($G$5/160)*((AC111+AC112+AC113)/60)*AE111*J111,0))</f>
        <v>0</v>
      </c>
      <c r="AO111" s="422">
        <f>IFERROR(AN111*M111,0)</f>
        <v>0</v>
      </c>
      <c r="AP111" s="396">
        <f t="shared" ref="AP111" si="1919">IF($N111="In (zvyšuje náklady)",AF111,0)</f>
        <v>0</v>
      </c>
      <c r="AQ111" s="394">
        <f t="shared" ref="AQ111" si="1920">IF($N111="In (zvyšuje náklady)",AG111,0)</f>
        <v>0</v>
      </c>
      <c r="AR111" s="394">
        <f t="shared" ref="AR111" si="1921">IF($N111="In (zvyšuje náklady)",AH111,0)</f>
        <v>0</v>
      </c>
      <c r="AS111" s="394">
        <f t="shared" ref="AS111" si="1922">IF($N111="In (zvyšuje náklady)",AI111,0)</f>
        <v>0</v>
      </c>
      <c r="AT111" s="394">
        <f t="shared" ref="AT111" si="1923">IF($N111="In (zvyšuje náklady)",AJ111,0)</f>
        <v>0</v>
      </c>
      <c r="AU111" s="394">
        <f t="shared" ref="AU111" si="1924">IF($N111="In (zvyšuje náklady)",AK111,0)</f>
        <v>0</v>
      </c>
      <c r="AV111" s="394">
        <f t="shared" ref="AV111" si="1925">IF($N111="In (zvyšuje náklady)",AL111,0)</f>
        <v>0</v>
      </c>
      <c r="AW111" s="394">
        <f t="shared" ref="AW111" si="1926">IF($N111="In (zvyšuje náklady)",AM111,0)</f>
        <v>0</v>
      </c>
      <c r="AX111" s="394">
        <f t="shared" ref="AX111" si="1927">IF($N111="In (zvyšuje náklady)",AN111,0)</f>
        <v>0</v>
      </c>
      <c r="AY111" s="394">
        <f t="shared" ref="AY111" si="1928">IF($N111="In (zvyšuje náklady)",AO111,0)</f>
        <v>0</v>
      </c>
      <c r="AZ111" s="394" t="str">
        <f t="shared" ref="AZ111" si="1929">IF($N111="Out (znižuje náklady)",AF111,"0")</f>
        <v>0</v>
      </c>
      <c r="BA111" s="394" t="str">
        <f t="shared" ref="BA111" si="1930">IF($N111="Out (znižuje náklady)",AG111,"0")</f>
        <v>0</v>
      </c>
      <c r="BB111" s="394" t="str">
        <f t="shared" ref="BB111" si="1931">IF($N111="Out (znižuje náklady)",AH111,"0")</f>
        <v>0</v>
      </c>
      <c r="BC111" s="394" t="str">
        <f t="shared" ref="BC111" si="1932">IF($N111="Out (znižuje náklady)",AI111,"0")</f>
        <v>0</v>
      </c>
      <c r="BD111" s="394" t="str">
        <f t="shared" ref="BD111" si="1933">IF($N111="Out (znižuje náklady)",AJ111,"0")</f>
        <v>0</v>
      </c>
      <c r="BE111" s="394" t="str">
        <f t="shared" ref="BE111" si="1934">IF($N111="Out (znižuje náklady)",AK111,"0")</f>
        <v>0</v>
      </c>
      <c r="BF111" s="394" t="str">
        <f t="shared" ref="BF111" si="1935">IF($N111="Out (znižuje náklady)",AL111,"0")</f>
        <v>0</v>
      </c>
      <c r="BG111" s="394" t="str">
        <f t="shared" ref="BG111" si="1936">IF($N111="Out (znižuje náklady)",AM111,"0")</f>
        <v>0</v>
      </c>
      <c r="BH111" s="394" t="str">
        <f t="shared" ref="BH111" si="1937">IF($N111="Out (znižuje náklady)",AN111,"0")</f>
        <v>0</v>
      </c>
      <c r="BI111" s="534" t="str">
        <f t="shared" ref="BI111" si="1938">IF($N111="Out (znižuje náklady)",AO111,"0")</f>
        <v>0</v>
      </c>
      <c r="BJ111" s="393">
        <f>IF(F111=vstupy!$B$47,0,1)</f>
        <v>1</v>
      </c>
      <c r="BK111" s="396">
        <f t="shared" ref="BK111" si="1939">$BJ111*AP111</f>
        <v>0</v>
      </c>
      <c r="BL111" s="394">
        <f t="shared" ref="BL111" si="1940">$BJ111*AQ111</f>
        <v>0</v>
      </c>
      <c r="BM111" s="394">
        <f t="shared" ref="BM111" si="1941">$BJ111*AR111</f>
        <v>0</v>
      </c>
      <c r="BN111" s="394">
        <f t="shared" ref="BN111" si="1942">$BJ111*AS111</f>
        <v>0</v>
      </c>
      <c r="BO111" s="394">
        <f t="shared" ref="BO111" si="1943">$BJ111*AT111</f>
        <v>0</v>
      </c>
      <c r="BP111" s="394">
        <f t="shared" ref="BP111" si="1944">$BJ111*AU111</f>
        <v>0</v>
      </c>
      <c r="BQ111" s="394">
        <f t="shared" ref="BQ111" si="1945">$BJ111*AV111</f>
        <v>0</v>
      </c>
      <c r="BR111" s="394">
        <f t="shared" ref="BR111" si="1946">$BJ111*AW111</f>
        <v>0</v>
      </c>
      <c r="BS111" s="394">
        <f t="shared" ref="BS111" si="1947">$BJ111*AX111</f>
        <v>0</v>
      </c>
      <c r="BT111" s="395">
        <f t="shared" ref="BT111" si="1948">$BJ111*AY111</f>
        <v>0</v>
      </c>
      <c r="BU111" s="396">
        <f t="shared" ref="BU111" si="1949">$BJ111*AZ111</f>
        <v>0</v>
      </c>
      <c r="BV111" s="394">
        <f t="shared" ref="BV111" si="1950">$BJ111*BA111</f>
        <v>0</v>
      </c>
      <c r="BW111" s="394">
        <f t="shared" ref="BW111" si="1951">$BJ111*BB111</f>
        <v>0</v>
      </c>
      <c r="BX111" s="394">
        <f t="shared" ref="BX111" si="1952">$BJ111*BC111</f>
        <v>0</v>
      </c>
      <c r="BY111" s="394">
        <f t="shared" ref="BY111" si="1953">$BJ111*BD111</f>
        <v>0</v>
      </c>
      <c r="BZ111" s="394">
        <f t="shared" ref="BZ111" si="1954">$BJ111*BE111</f>
        <v>0</v>
      </c>
      <c r="CA111" s="394">
        <f t="shared" ref="CA111" si="1955">$BJ111*BF111</f>
        <v>0</v>
      </c>
      <c r="CB111" s="394">
        <f t="shared" ref="CB111" si="1956">$BJ111*BG111</f>
        <v>0</v>
      </c>
      <c r="CC111" s="394">
        <f t="shared" ref="CC111" si="1957">$BJ111*BH111</f>
        <v>0</v>
      </c>
      <c r="CD111" s="395">
        <f t="shared" ref="CD111" si="1958">$BJ111*BI111</f>
        <v>0</v>
      </c>
      <c r="CE111" s="433">
        <f>IF(N111="Nemení sa",1,0)</f>
        <v>0</v>
      </c>
      <c r="CF111" s="396">
        <f>AG111*$CE111</f>
        <v>0</v>
      </c>
      <c r="CG111" s="394">
        <f>AI111*$CE111</f>
        <v>0</v>
      </c>
      <c r="CH111" s="394">
        <f>AK111*$CE111</f>
        <v>0</v>
      </c>
      <c r="CI111" s="394">
        <f>AM111*$CE111</f>
        <v>0</v>
      </c>
      <c r="CJ111" s="395">
        <f>AO111*$CE111</f>
        <v>0</v>
      </c>
      <c r="CK111" s="434">
        <f t="shared" ref="CK111" si="1959">SUM(CF111:CJ113)</f>
        <v>0</v>
      </c>
      <c r="CL111" s="435">
        <f>IF(F111=vstupy!B$42,"1",0)</f>
        <v>0</v>
      </c>
      <c r="CM111" s="396">
        <f t="shared" ref="CM111:CV111" si="1960">IF($CL111="1",AP111,0)</f>
        <v>0</v>
      </c>
      <c r="CN111" s="394">
        <f t="shared" si="1960"/>
        <v>0</v>
      </c>
      <c r="CO111" s="394">
        <f t="shared" si="1960"/>
        <v>0</v>
      </c>
      <c r="CP111" s="394">
        <f t="shared" si="1960"/>
        <v>0</v>
      </c>
      <c r="CQ111" s="394">
        <f t="shared" si="1960"/>
        <v>0</v>
      </c>
      <c r="CR111" s="394">
        <f t="shared" si="1960"/>
        <v>0</v>
      </c>
      <c r="CS111" s="394">
        <f t="shared" si="1960"/>
        <v>0</v>
      </c>
      <c r="CT111" s="394">
        <f t="shared" si="1960"/>
        <v>0</v>
      </c>
      <c r="CU111" s="394">
        <f t="shared" si="1960"/>
        <v>0</v>
      </c>
      <c r="CV111" s="395">
        <f t="shared" si="1960"/>
        <v>0</v>
      </c>
      <c r="CW111" s="393">
        <f>CP111+CT111+CV111</f>
        <v>0</v>
      </c>
      <c r="CX111" s="393">
        <f t="shared" ref="CX111" si="1961">CN111+CR111</f>
        <v>0</v>
      </c>
      <c r="CY111" s="396">
        <f t="shared" ref="CY111:DH111" si="1962">IF($CL111="1",AZ111,0)</f>
        <v>0</v>
      </c>
      <c r="CZ111" s="394">
        <f t="shared" si="1962"/>
        <v>0</v>
      </c>
      <c r="DA111" s="394">
        <f t="shared" si="1962"/>
        <v>0</v>
      </c>
      <c r="DB111" s="394">
        <f t="shared" si="1962"/>
        <v>0</v>
      </c>
      <c r="DC111" s="394">
        <f t="shared" si="1962"/>
        <v>0</v>
      </c>
      <c r="DD111" s="394">
        <f t="shared" si="1962"/>
        <v>0</v>
      </c>
      <c r="DE111" s="394">
        <f t="shared" si="1962"/>
        <v>0</v>
      </c>
      <c r="DF111" s="394">
        <f t="shared" si="1962"/>
        <v>0</v>
      </c>
      <c r="DG111" s="394">
        <f t="shared" si="1962"/>
        <v>0</v>
      </c>
      <c r="DH111" s="395">
        <f t="shared" si="1962"/>
        <v>0</v>
      </c>
      <c r="DI111" s="390">
        <f>DB111+DF111+DH111</f>
        <v>0</v>
      </c>
      <c r="DJ111" s="390">
        <f t="shared" ref="DJ111" si="1963">CZ111+DD111</f>
        <v>0</v>
      </c>
      <c r="DK111" s="431">
        <f>IF(CE111=0,1,0)</f>
        <v>1</v>
      </c>
      <c r="DL111" s="431">
        <f>IFERROR(IF($AF111="N",AH111+AJ111+AL111+AN111,AF111+AH111+AJ111+AL111+AN111),0)*$DK111</f>
        <v>0</v>
      </c>
      <c r="DM111" s="431">
        <f>(AG111+AI111+AK111+AM111+AO111)*$DK111</f>
        <v>0</v>
      </c>
      <c r="DN111" s="431">
        <f>AS111+AW111+AY111-CW111</f>
        <v>0</v>
      </c>
      <c r="DO111" s="431">
        <f>BC111+BG111+BI111-DI111</f>
        <v>0</v>
      </c>
      <c r="DP111" s="431">
        <f>DN111+DO111</f>
        <v>0</v>
      </c>
      <c r="DQ111" s="430" t="str">
        <f>IF(OR(F111=vstupy!B$40,F111=vstupy!B$41,F111=vstupy!B$42,),"0","1")</f>
        <v>0</v>
      </c>
      <c r="DR111" s="396">
        <f>IF($DQ111="1",AQ111,"0")+CF111</f>
        <v>0</v>
      </c>
      <c r="DS111" s="394">
        <f>IF($DQ111="1",AS111,"0")+CG111</f>
        <v>0</v>
      </c>
      <c r="DT111" s="394">
        <f>IF($DQ111="1",AU111,"0")+CH111</f>
        <v>0</v>
      </c>
      <c r="DU111" s="394">
        <f>IF($DQ111="1",AW111,"0")+CI111</f>
        <v>0</v>
      </c>
      <c r="DV111" s="395">
        <f>IF($DQ111="1",AY111,"0")+CJ111</f>
        <v>0</v>
      </c>
      <c r="DW111" s="461">
        <f t="shared" ref="DW111" si="1964">SUM(DR111:DV113)</f>
        <v>0</v>
      </c>
      <c r="DX111" s="396" t="str">
        <f t="shared" ref="DX111" si="1965">IF($DQ111="1",BA111,"0")</f>
        <v>0</v>
      </c>
      <c r="DY111" s="394" t="str">
        <f t="shared" ref="DY111" si="1966">IF($DQ111="1",BC111,"0")</f>
        <v>0</v>
      </c>
      <c r="DZ111" s="394" t="str">
        <f t="shared" ref="DZ111" si="1967">IF($DQ111="1",BE111,"0")</f>
        <v>0</v>
      </c>
      <c r="EA111" s="394" t="str">
        <f>IF($DQ111="1",BG111,"0")</f>
        <v>0</v>
      </c>
      <c r="EB111" s="395" t="str">
        <f>IF($DQ111="1",BI111,"0")</f>
        <v>0</v>
      </c>
      <c r="EC111" s="461">
        <f t="shared" ref="EC111" si="1968">SUM(DX111:EB113)</f>
        <v>0</v>
      </c>
      <c r="ED111" s="462">
        <f>EC111+DW111</f>
        <v>0</v>
      </c>
    </row>
    <row r="112" spans="2:134" ht="12.6" customHeight="1" x14ac:dyDescent="0.2">
      <c r="B112" s="499"/>
      <c r="C112" s="466"/>
      <c r="D112" s="466"/>
      <c r="E112" s="466"/>
      <c r="F112" s="471"/>
      <c r="G112" s="489"/>
      <c r="H112" s="510"/>
      <c r="I112" s="510"/>
      <c r="J112" s="524"/>
      <c r="K112" s="471"/>
      <c r="L112" s="451"/>
      <c r="M112" s="493"/>
      <c r="N112" s="451"/>
      <c r="O112" s="451"/>
      <c r="P112" s="451"/>
      <c r="Q112" s="429"/>
      <c r="R112" s="424"/>
      <c r="S112" s="451"/>
      <c r="T112" s="454"/>
      <c r="U112" s="429"/>
      <c r="V112" s="424"/>
      <c r="W112" s="451"/>
      <c r="X112" s="194" t="s">
        <v>157</v>
      </c>
      <c r="Y112" s="208" t="s">
        <v>152</v>
      </c>
      <c r="Z112" s="205">
        <f>VLOOKUP($X112,vstupy!$B$18:$F$31,MATCH($Y112,vstupy!$B$17:$F$17,0),0)</f>
        <v>0</v>
      </c>
      <c r="AA112" s="133" t="s">
        <v>158</v>
      </c>
      <c r="AB112" s="205">
        <f>VLOOKUP($AA112,vstupy!$B$34:$C$36,2,FALSE)</f>
        <v>0</v>
      </c>
      <c r="AC112" s="205">
        <f t="shared" si="1271"/>
        <v>0</v>
      </c>
      <c r="AD112" s="501"/>
      <c r="AE112" s="474"/>
      <c r="AF112" s="396"/>
      <c r="AG112" s="420"/>
      <c r="AH112" s="420"/>
      <c r="AI112" s="420"/>
      <c r="AJ112" s="420"/>
      <c r="AK112" s="420"/>
      <c r="AL112" s="420"/>
      <c r="AM112" s="427"/>
      <c r="AN112" s="420"/>
      <c r="AO112" s="422"/>
      <c r="AP112" s="396"/>
      <c r="AQ112" s="394"/>
      <c r="AR112" s="394"/>
      <c r="AS112" s="394"/>
      <c r="AT112" s="394"/>
      <c r="AU112" s="394"/>
      <c r="AV112" s="394"/>
      <c r="AW112" s="394"/>
      <c r="AX112" s="394"/>
      <c r="AY112" s="394"/>
      <c r="AZ112" s="394"/>
      <c r="BA112" s="394"/>
      <c r="BB112" s="394"/>
      <c r="BC112" s="394"/>
      <c r="BD112" s="394"/>
      <c r="BE112" s="394"/>
      <c r="BF112" s="394"/>
      <c r="BG112" s="394"/>
      <c r="BH112" s="394"/>
      <c r="BI112" s="534"/>
      <c r="BJ112" s="393"/>
      <c r="BK112" s="396"/>
      <c r="BL112" s="394"/>
      <c r="BM112" s="394"/>
      <c r="BN112" s="394"/>
      <c r="BO112" s="394"/>
      <c r="BP112" s="394"/>
      <c r="BQ112" s="394"/>
      <c r="BR112" s="394"/>
      <c r="BS112" s="394"/>
      <c r="BT112" s="395"/>
      <c r="BU112" s="396"/>
      <c r="BV112" s="394"/>
      <c r="BW112" s="394"/>
      <c r="BX112" s="394"/>
      <c r="BY112" s="394"/>
      <c r="BZ112" s="394"/>
      <c r="CA112" s="394"/>
      <c r="CB112" s="394"/>
      <c r="CC112" s="394"/>
      <c r="CD112" s="395"/>
      <c r="CE112" s="433"/>
      <c r="CF112" s="396"/>
      <c r="CG112" s="394"/>
      <c r="CH112" s="394"/>
      <c r="CI112" s="394"/>
      <c r="CJ112" s="395"/>
      <c r="CK112" s="434"/>
      <c r="CL112" s="436"/>
      <c r="CM112" s="396"/>
      <c r="CN112" s="394"/>
      <c r="CO112" s="394"/>
      <c r="CP112" s="394"/>
      <c r="CQ112" s="394"/>
      <c r="CR112" s="394"/>
      <c r="CS112" s="394"/>
      <c r="CT112" s="394"/>
      <c r="CU112" s="394"/>
      <c r="CV112" s="395"/>
      <c r="CW112" s="393"/>
      <c r="CX112" s="393"/>
      <c r="CY112" s="396"/>
      <c r="CZ112" s="394"/>
      <c r="DA112" s="394"/>
      <c r="DB112" s="394"/>
      <c r="DC112" s="394"/>
      <c r="DD112" s="394"/>
      <c r="DE112" s="394"/>
      <c r="DF112" s="394"/>
      <c r="DG112" s="394"/>
      <c r="DH112" s="395"/>
      <c r="DI112" s="390"/>
      <c r="DJ112" s="390"/>
      <c r="DK112" s="431"/>
      <c r="DL112" s="431"/>
      <c r="DM112" s="431"/>
      <c r="DN112" s="431"/>
      <c r="DO112" s="431"/>
      <c r="DP112" s="431"/>
      <c r="DQ112" s="430"/>
      <c r="DR112" s="396"/>
      <c r="DS112" s="394"/>
      <c r="DT112" s="394"/>
      <c r="DU112" s="394"/>
      <c r="DV112" s="395"/>
      <c r="DW112" s="461"/>
      <c r="DX112" s="396"/>
      <c r="DY112" s="394"/>
      <c r="DZ112" s="394"/>
      <c r="EA112" s="394"/>
      <c r="EB112" s="395"/>
      <c r="EC112" s="461"/>
      <c r="ED112" s="462"/>
    </row>
    <row r="113" spans="2:134" ht="12.6" customHeight="1" x14ac:dyDescent="0.2">
      <c r="B113" s="499"/>
      <c r="C113" s="466"/>
      <c r="D113" s="466"/>
      <c r="E113" s="466"/>
      <c r="F113" s="472"/>
      <c r="G113" s="489"/>
      <c r="H113" s="511"/>
      <c r="I113" s="511"/>
      <c r="J113" s="525"/>
      <c r="K113" s="472"/>
      <c r="L113" s="451"/>
      <c r="M113" s="493"/>
      <c r="N113" s="451"/>
      <c r="O113" s="451"/>
      <c r="P113" s="451"/>
      <c r="Q113" s="429"/>
      <c r="R113" s="424"/>
      <c r="S113" s="451"/>
      <c r="T113" s="454"/>
      <c r="U113" s="429"/>
      <c r="V113" s="424"/>
      <c r="W113" s="451"/>
      <c r="X113" s="194" t="s">
        <v>157</v>
      </c>
      <c r="Y113" s="208" t="s">
        <v>152</v>
      </c>
      <c r="Z113" s="205">
        <f>VLOOKUP($X113,vstupy!$B$18:$F$31,MATCH($Y113,vstupy!$B$17:$F$17,0),0)</f>
        <v>0</v>
      </c>
      <c r="AA113" s="133" t="s">
        <v>158</v>
      </c>
      <c r="AB113" s="205">
        <f>VLOOKUP($AA113,vstupy!$B$34:$C$36,2,FALSE)</f>
        <v>0</v>
      </c>
      <c r="AC113" s="205">
        <f t="shared" si="1271"/>
        <v>0</v>
      </c>
      <c r="AD113" s="502"/>
      <c r="AE113" s="475"/>
      <c r="AF113" s="396"/>
      <c r="AG113" s="420"/>
      <c r="AH113" s="420"/>
      <c r="AI113" s="420"/>
      <c r="AJ113" s="420"/>
      <c r="AK113" s="420"/>
      <c r="AL113" s="420"/>
      <c r="AM113" s="419"/>
      <c r="AN113" s="420"/>
      <c r="AO113" s="422"/>
      <c r="AP113" s="396"/>
      <c r="AQ113" s="394"/>
      <c r="AR113" s="394"/>
      <c r="AS113" s="394"/>
      <c r="AT113" s="394"/>
      <c r="AU113" s="394"/>
      <c r="AV113" s="394"/>
      <c r="AW113" s="394"/>
      <c r="AX113" s="394"/>
      <c r="AY113" s="394"/>
      <c r="AZ113" s="394"/>
      <c r="BA113" s="394"/>
      <c r="BB113" s="394"/>
      <c r="BC113" s="394"/>
      <c r="BD113" s="394"/>
      <c r="BE113" s="394"/>
      <c r="BF113" s="394"/>
      <c r="BG113" s="394"/>
      <c r="BH113" s="394"/>
      <c r="BI113" s="534"/>
      <c r="BJ113" s="393"/>
      <c r="BK113" s="396"/>
      <c r="BL113" s="394"/>
      <c r="BM113" s="394"/>
      <c r="BN113" s="394"/>
      <c r="BO113" s="394"/>
      <c r="BP113" s="394"/>
      <c r="BQ113" s="394"/>
      <c r="BR113" s="394"/>
      <c r="BS113" s="394"/>
      <c r="BT113" s="395"/>
      <c r="BU113" s="396"/>
      <c r="BV113" s="394"/>
      <c r="BW113" s="394"/>
      <c r="BX113" s="394"/>
      <c r="BY113" s="394"/>
      <c r="BZ113" s="394"/>
      <c r="CA113" s="394"/>
      <c r="CB113" s="394"/>
      <c r="CC113" s="394"/>
      <c r="CD113" s="395"/>
      <c r="CE113" s="433"/>
      <c r="CF113" s="396"/>
      <c r="CG113" s="394"/>
      <c r="CH113" s="394"/>
      <c r="CI113" s="394"/>
      <c r="CJ113" s="395"/>
      <c r="CK113" s="434"/>
      <c r="CL113" s="437"/>
      <c r="CM113" s="396"/>
      <c r="CN113" s="394"/>
      <c r="CO113" s="394"/>
      <c r="CP113" s="394"/>
      <c r="CQ113" s="394"/>
      <c r="CR113" s="394"/>
      <c r="CS113" s="394"/>
      <c r="CT113" s="394"/>
      <c r="CU113" s="394"/>
      <c r="CV113" s="395"/>
      <c r="CW113" s="393"/>
      <c r="CX113" s="393"/>
      <c r="CY113" s="396"/>
      <c r="CZ113" s="394"/>
      <c r="DA113" s="394"/>
      <c r="DB113" s="394"/>
      <c r="DC113" s="394"/>
      <c r="DD113" s="394"/>
      <c r="DE113" s="394"/>
      <c r="DF113" s="394"/>
      <c r="DG113" s="394"/>
      <c r="DH113" s="395"/>
      <c r="DI113" s="390"/>
      <c r="DJ113" s="390"/>
      <c r="DK113" s="431"/>
      <c r="DL113" s="431"/>
      <c r="DM113" s="431"/>
      <c r="DN113" s="431"/>
      <c r="DO113" s="431"/>
      <c r="DP113" s="431"/>
      <c r="DQ113" s="430"/>
      <c r="DR113" s="396"/>
      <c r="DS113" s="394"/>
      <c r="DT113" s="394"/>
      <c r="DU113" s="394"/>
      <c r="DV113" s="395"/>
      <c r="DW113" s="461"/>
      <c r="DX113" s="396"/>
      <c r="DY113" s="394"/>
      <c r="DZ113" s="394"/>
      <c r="EA113" s="394"/>
      <c r="EB113" s="395"/>
      <c r="EC113" s="461"/>
      <c r="ED113" s="462"/>
    </row>
    <row r="114" spans="2:134" ht="12.6" customHeight="1" x14ac:dyDescent="0.2">
      <c r="B114" s="477">
        <f t="shared" ref="B114" si="1969">B111+1</f>
        <v>36</v>
      </c>
      <c r="C114" s="467"/>
      <c r="D114" s="467"/>
      <c r="E114" s="467"/>
      <c r="F114" s="485" t="s">
        <v>212</v>
      </c>
      <c r="G114" s="491"/>
      <c r="H114" s="496" t="str">
        <f t="shared" ref="H114" si="1970">IF($F114="3e)  Skoršia transpozícia  - zavedenie transpozície pred termínom ktorý určuje smernica EÚ. "," ","")</f>
        <v/>
      </c>
      <c r="I114" s="496" t="str">
        <f t="shared" ref="I114" si="1971">IF($F114="3e)  Skoršia transpozícia  - zavedenie transpozície pred termínom ktorý určuje smernica EÚ. ",$H114,"NA")</f>
        <v>NA</v>
      </c>
      <c r="J114" s="526">
        <f>IF(I114&gt;12,1,I114/12)</f>
        <v>1</v>
      </c>
      <c r="K114" s="485"/>
      <c r="L114" s="452"/>
      <c r="M114" s="492">
        <f>IF(L114="N",0,L114)</f>
        <v>0</v>
      </c>
      <c r="N114" s="452" t="s">
        <v>212</v>
      </c>
      <c r="O114" s="452"/>
      <c r="P114" s="452"/>
      <c r="Q114" s="428" t="s">
        <v>36</v>
      </c>
      <c r="R114" s="423">
        <f>VLOOKUP(Q114,vstupy!$B$3:$C$15,2,FALSE)</f>
        <v>0</v>
      </c>
      <c r="S114" s="452"/>
      <c r="T114" s="453"/>
      <c r="U114" s="428" t="s">
        <v>36</v>
      </c>
      <c r="V114" s="423">
        <f>VLOOKUP(U114,vstupy!$B$3:$C$15,2,FALSE)</f>
        <v>0</v>
      </c>
      <c r="W114" s="452"/>
      <c r="X114" s="330" t="s">
        <v>157</v>
      </c>
      <c r="Y114" s="331" t="s">
        <v>152</v>
      </c>
      <c r="Z114" s="332">
        <f>VLOOKUP($X114,vstupy!$B$18:$F$31,MATCH($Y114,vstupy!$B$17:$F$17,0),0)</f>
        <v>0</v>
      </c>
      <c r="AA114" s="333" t="s">
        <v>158</v>
      </c>
      <c r="AB114" s="332">
        <f>VLOOKUP($AA114,vstupy!$B$34:$C$36,2,FALSE)</f>
        <v>0</v>
      </c>
      <c r="AC114" s="332">
        <f t="shared" si="1271"/>
        <v>0</v>
      </c>
      <c r="AD114" s="480" t="s">
        <v>36</v>
      </c>
      <c r="AE114" s="473">
        <f>VLOOKUP(AD114,vstupy!$B$3:$C$15,2,FALSE)</f>
        <v>0</v>
      </c>
      <c r="AF114" s="476" t="str">
        <f>IFERROR(IF(M114=0,"N",O114/L114*J114),0)</f>
        <v>N</v>
      </c>
      <c r="AG114" s="420">
        <f>O114*J114</f>
        <v>0</v>
      </c>
      <c r="AH114" s="432">
        <f t="shared" ref="AH114" si="1972">P114*R114*J114</f>
        <v>0</v>
      </c>
      <c r="AI114" s="419">
        <f t="shared" ref="AI114" si="1973">IFERROR(AH114*M114,0)</f>
        <v>0</v>
      </c>
      <c r="AJ114" s="432" t="str">
        <f t="shared" si="1393"/>
        <v>N</v>
      </c>
      <c r="AK114" s="420">
        <f t="shared" ref="AK114" si="1974">S114*J114</f>
        <v>0</v>
      </c>
      <c r="AL114" s="420">
        <f>T114*V114*J114</f>
        <v>0</v>
      </c>
      <c r="AM114" s="425">
        <f t="shared" ref="AM114" si="1975">IFERROR(AL114*M114,0)</f>
        <v>0</v>
      </c>
      <c r="AN114" s="419">
        <f t="shared" ref="AN114" si="1976">IF(W114&gt;0,IF(AE114&gt;0,($G$5/160)*(W114/60)*AE114*J114,0),IF(AE114&gt;0,($G$5/160)*((AC114+AC115+AC116)/60)*AE114*J114,0))</f>
        <v>0</v>
      </c>
      <c r="AO114" s="422">
        <f>IFERROR(AN114*M114,0)</f>
        <v>0</v>
      </c>
      <c r="AP114" s="396">
        <f t="shared" ref="AP114" si="1977">IF($N114="In (zvyšuje náklady)",AF114,0)</f>
        <v>0</v>
      </c>
      <c r="AQ114" s="394">
        <f t="shared" ref="AQ114" si="1978">IF($N114="In (zvyšuje náklady)",AG114,0)</f>
        <v>0</v>
      </c>
      <c r="AR114" s="394">
        <f t="shared" ref="AR114" si="1979">IF($N114="In (zvyšuje náklady)",AH114,0)</f>
        <v>0</v>
      </c>
      <c r="AS114" s="394">
        <f t="shared" ref="AS114" si="1980">IF($N114="In (zvyšuje náklady)",AI114,0)</f>
        <v>0</v>
      </c>
      <c r="AT114" s="394">
        <f t="shared" ref="AT114" si="1981">IF($N114="In (zvyšuje náklady)",AJ114,0)</f>
        <v>0</v>
      </c>
      <c r="AU114" s="394">
        <f t="shared" ref="AU114" si="1982">IF($N114="In (zvyšuje náklady)",AK114,0)</f>
        <v>0</v>
      </c>
      <c r="AV114" s="394">
        <f t="shared" ref="AV114" si="1983">IF($N114="In (zvyšuje náklady)",AL114,0)</f>
        <v>0</v>
      </c>
      <c r="AW114" s="394">
        <f t="shared" ref="AW114" si="1984">IF($N114="In (zvyšuje náklady)",AM114,0)</f>
        <v>0</v>
      </c>
      <c r="AX114" s="394">
        <f t="shared" ref="AX114" si="1985">IF($N114="In (zvyšuje náklady)",AN114,0)</f>
        <v>0</v>
      </c>
      <c r="AY114" s="394">
        <f t="shared" ref="AY114" si="1986">IF($N114="In (zvyšuje náklady)",AO114,0)</f>
        <v>0</v>
      </c>
      <c r="AZ114" s="394" t="str">
        <f t="shared" ref="AZ114" si="1987">IF($N114="Out (znižuje náklady)",AF114,"0")</f>
        <v>0</v>
      </c>
      <c r="BA114" s="394" t="str">
        <f t="shared" ref="BA114" si="1988">IF($N114="Out (znižuje náklady)",AG114,"0")</f>
        <v>0</v>
      </c>
      <c r="BB114" s="394" t="str">
        <f t="shared" ref="BB114" si="1989">IF($N114="Out (znižuje náklady)",AH114,"0")</f>
        <v>0</v>
      </c>
      <c r="BC114" s="394" t="str">
        <f t="shared" ref="BC114" si="1990">IF($N114="Out (znižuje náklady)",AI114,"0")</f>
        <v>0</v>
      </c>
      <c r="BD114" s="394" t="str">
        <f t="shared" ref="BD114" si="1991">IF($N114="Out (znižuje náklady)",AJ114,"0")</f>
        <v>0</v>
      </c>
      <c r="BE114" s="394" t="str">
        <f t="shared" ref="BE114" si="1992">IF($N114="Out (znižuje náklady)",AK114,"0")</f>
        <v>0</v>
      </c>
      <c r="BF114" s="394" t="str">
        <f t="shared" ref="BF114" si="1993">IF($N114="Out (znižuje náklady)",AL114,"0")</f>
        <v>0</v>
      </c>
      <c r="BG114" s="394" t="str">
        <f t="shared" ref="BG114" si="1994">IF($N114="Out (znižuje náklady)",AM114,"0")</f>
        <v>0</v>
      </c>
      <c r="BH114" s="394" t="str">
        <f t="shared" ref="BH114" si="1995">IF($N114="Out (znižuje náklady)",AN114,"0")</f>
        <v>0</v>
      </c>
      <c r="BI114" s="534" t="str">
        <f t="shared" ref="BI114" si="1996">IF($N114="Out (znižuje náklady)",AO114,"0")</f>
        <v>0</v>
      </c>
      <c r="BJ114" s="393">
        <f>IF(F114=vstupy!$B$47,0,1)</f>
        <v>1</v>
      </c>
      <c r="BK114" s="396">
        <f t="shared" ref="BK114" si="1997">$BJ114*AP114</f>
        <v>0</v>
      </c>
      <c r="BL114" s="394">
        <f t="shared" ref="BL114" si="1998">$BJ114*AQ114</f>
        <v>0</v>
      </c>
      <c r="BM114" s="394">
        <f t="shared" ref="BM114" si="1999">$BJ114*AR114</f>
        <v>0</v>
      </c>
      <c r="BN114" s="394">
        <f t="shared" ref="BN114" si="2000">$BJ114*AS114</f>
        <v>0</v>
      </c>
      <c r="BO114" s="394">
        <f t="shared" ref="BO114" si="2001">$BJ114*AT114</f>
        <v>0</v>
      </c>
      <c r="BP114" s="394">
        <f t="shared" ref="BP114" si="2002">$BJ114*AU114</f>
        <v>0</v>
      </c>
      <c r="BQ114" s="394">
        <f t="shared" ref="BQ114" si="2003">$BJ114*AV114</f>
        <v>0</v>
      </c>
      <c r="BR114" s="394">
        <f t="shared" ref="BR114" si="2004">$BJ114*AW114</f>
        <v>0</v>
      </c>
      <c r="BS114" s="394">
        <f t="shared" ref="BS114" si="2005">$BJ114*AX114</f>
        <v>0</v>
      </c>
      <c r="BT114" s="395">
        <f t="shared" ref="BT114" si="2006">$BJ114*AY114</f>
        <v>0</v>
      </c>
      <c r="BU114" s="396">
        <f t="shared" ref="BU114" si="2007">$BJ114*AZ114</f>
        <v>0</v>
      </c>
      <c r="BV114" s="394">
        <f t="shared" ref="BV114" si="2008">$BJ114*BA114</f>
        <v>0</v>
      </c>
      <c r="BW114" s="394">
        <f t="shared" ref="BW114" si="2009">$BJ114*BB114</f>
        <v>0</v>
      </c>
      <c r="BX114" s="394">
        <f t="shared" ref="BX114" si="2010">$BJ114*BC114</f>
        <v>0</v>
      </c>
      <c r="BY114" s="394">
        <f t="shared" ref="BY114" si="2011">$BJ114*BD114</f>
        <v>0</v>
      </c>
      <c r="BZ114" s="394">
        <f t="shared" ref="BZ114" si="2012">$BJ114*BE114</f>
        <v>0</v>
      </c>
      <c r="CA114" s="394">
        <f t="shared" ref="CA114" si="2013">$BJ114*BF114</f>
        <v>0</v>
      </c>
      <c r="CB114" s="394">
        <f t="shared" ref="CB114" si="2014">$BJ114*BG114</f>
        <v>0</v>
      </c>
      <c r="CC114" s="394">
        <f t="shared" ref="CC114" si="2015">$BJ114*BH114</f>
        <v>0</v>
      </c>
      <c r="CD114" s="395">
        <f t="shared" ref="CD114" si="2016">$BJ114*BI114</f>
        <v>0</v>
      </c>
      <c r="CE114" s="433">
        <f>IF(N114="Nemení sa",1,0)</f>
        <v>0</v>
      </c>
      <c r="CF114" s="396">
        <f>AG114*$CE114</f>
        <v>0</v>
      </c>
      <c r="CG114" s="394">
        <f>AI114*$CE114</f>
        <v>0</v>
      </c>
      <c r="CH114" s="394">
        <f>AK114*$CE114</f>
        <v>0</v>
      </c>
      <c r="CI114" s="394">
        <f>AM114*$CE114</f>
        <v>0</v>
      </c>
      <c r="CJ114" s="395">
        <f>AO114*$CE114</f>
        <v>0</v>
      </c>
      <c r="CK114" s="434">
        <f t="shared" ref="CK114" si="2017">SUM(CF114:CJ116)</f>
        <v>0</v>
      </c>
      <c r="CL114" s="435">
        <f>IF(F114=vstupy!B$42,"1",0)</f>
        <v>0</v>
      </c>
      <c r="CM114" s="396">
        <f t="shared" ref="CM114:CV114" si="2018">IF($CL114="1",AP114,0)</f>
        <v>0</v>
      </c>
      <c r="CN114" s="394">
        <f t="shared" si="2018"/>
        <v>0</v>
      </c>
      <c r="CO114" s="394">
        <f t="shared" si="2018"/>
        <v>0</v>
      </c>
      <c r="CP114" s="394">
        <f t="shared" si="2018"/>
        <v>0</v>
      </c>
      <c r="CQ114" s="394">
        <f t="shared" si="2018"/>
        <v>0</v>
      </c>
      <c r="CR114" s="394">
        <f t="shared" si="2018"/>
        <v>0</v>
      </c>
      <c r="CS114" s="394">
        <f t="shared" si="2018"/>
        <v>0</v>
      </c>
      <c r="CT114" s="394">
        <f t="shared" si="2018"/>
        <v>0</v>
      </c>
      <c r="CU114" s="394">
        <f t="shared" si="2018"/>
        <v>0</v>
      </c>
      <c r="CV114" s="395">
        <f t="shared" si="2018"/>
        <v>0</v>
      </c>
      <c r="CW114" s="393">
        <f>CP114+CT114+CV114</f>
        <v>0</v>
      </c>
      <c r="CX114" s="393">
        <f t="shared" ref="CX114" si="2019">CN114+CR114</f>
        <v>0</v>
      </c>
      <c r="CY114" s="396">
        <f t="shared" ref="CY114:DH114" si="2020">IF($CL114="1",AZ114,0)</f>
        <v>0</v>
      </c>
      <c r="CZ114" s="394">
        <f t="shared" si="2020"/>
        <v>0</v>
      </c>
      <c r="DA114" s="394">
        <f t="shared" si="2020"/>
        <v>0</v>
      </c>
      <c r="DB114" s="394">
        <f t="shared" si="2020"/>
        <v>0</v>
      </c>
      <c r="DC114" s="394">
        <f t="shared" si="2020"/>
        <v>0</v>
      </c>
      <c r="DD114" s="394">
        <f t="shared" si="2020"/>
        <v>0</v>
      </c>
      <c r="DE114" s="394">
        <f t="shared" si="2020"/>
        <v>0</v>
      </c>
      <c r="DF114" s="394">
        <f t="shared" si="2020"/>
        <v>0</v>
      </c>
      <c r="DG114" s="394">
        <f t="shared" si="2020"/>
        <v>0</v>
      </c>
      <c r="DH114" s="395">
        <f t="shared" si="2020"/>
        <v>0</v>
      </c>
      <c r="DI114" s="390">
        <f>DB114+DF114+DH114</f>
        <v>0</v>
      </c>
      <c r="DJ114" s="390">
        <f t="shared" ref="DJ114" si="2021">CZ114+DD114</f>
        <v>0</v>
      </c>
      <c r="DK114" s="431">
        <f>IF(CE114=0,1,0)</f>
        <v>1</v>
      </c>
      <c r="DL114" s="431">
        <f>IFERROR(IF($AF114="N",AH114+AJ114+AL114+AN114,AF114+AH114+AJ114+AL114+AN114),0)*$DK114</f>
        <v>0</v>
      </c>
      <c r="DM114" s="431">
        <f>(AG114+AI114+AK114+AM114+AO114)*$DK114</f>
        <v>0</v>
      </c>
      <c r="DN114" s="431">
        <f>AS114+AW114+AY114-CW114</f>
        <v>0</v>
      </c>
      <c r="DO114" s="431">
        <f>BC114+BG114+BI114-DI114</f>
        <v>0</v>
      </c>
      <c r="DP114" s="431">
        <f>DN114+DO114</f>
        <v>0</v>
      </c>
      <c r="DQ114" s="430" t="str">
        <f>IF(OR(F114=vstupy!B$40,F114=vstupy!B$41,F114=vstupy!B$42,),"0","1")</f>
        <v>0</v>
      </c>
      <c r="DR114" s="396">
        <f>IF($DQ114="1",AQ114,"0")+CF114</f>
        <v>0</v>
      </c>
      <c r="DS114" s="394">
        <f>IF($DQ114="1",AS114,"0")+CG114</f>
        <v>0</v>
      </c>
      <c r="DT114" s="394">
        <f>IF($DQ114="1",AU114,"0")+CH114</f>
        <v>0</v>
      </c>
      <c r="DU114" s="394">
        <f>IF($DQ114="1",AW114,"0")+CI114</f>
        <v>0</v>
      </c>
      <c r="DV114" s="395">
        <f>IF($DQ114="1",AY114,"0")+CJ114</f>
        <v>0</v>
      </c>
      <c r="DW114" s="461">
        <f t="shared" ref="DW114" si="2022">SUM(DR114:DV116)</f>
        <v>0</v>
      </c>
      <c r="DX114" s="396" t="str">
        <f t="shared" ref="DX114" si="2023">IF($DQ114="1",BA114,"0")</f>
        <v>0</v>
      </c>
      <c r="DY114" s="394" t="str">
        <f t="shared" ref="DY114" si="2024">IF($DQ114="1",BC114,"0")</f>
        <v>0</v>
      </c>
      <c r="DZ114" s="394" t="str">
        <f t="shared" ref="DZ114" si="2025">IF($DQ114="1",BE114,"0")</f>
        <v>0</v>
      </c>
      <c r="EA114" s="394" t="str">
        <f>IF($DQ114="1",BG114,"0")</f>
        <v>0</v>
      </c>
      <c r="EB114" s="395" t="str">
        <f>IF($DQ114="1",BI114,"0")</f>
        <v>0</v>
      </c>
      <c r="EC114" s="461">
        <f t="shared" ref="EC114" si="2026">SUM(DX114:EB116)</f>
        <v>0</v>
      </c>
      <c r="ED114" s="462">
        <f>EC114+DW114</f>
        <v>0</v>
      </c>
    </row>
    <row r="115" spans="2:134" ht="12.6" customHeight="1" x14ac:dyDescent="0.2">
      <c r="B115" s="477"/>
      <c r="C115" s="467"/>
      <c r="D115" s="467"/>
      <c r="E115" s="467"/>
      <c r="F115" s="486"/>
      <c r="G115" s="491"/>
      <c r="H115" s="497"/>
      <c r="I115" s="497"/>
      <c r="J115" s="527"/>
      <c r="K115" s="486"/>
      <c r="L115" s="452"/>
      <c r="M115" s="492"/>
      <c r="N115" s="452"/>
      <c r="O115" s="452"/>
      <c r="P115" s="452"/>
      <c r="Q115" s="428"/>
      <c r="R115" s="423"/>
      <c r="S115" s="452"/>
      <c r="T115" s="453"/>
      <c r="U115" s="428"/>
      <c r="V115" s="423"/>
      <c r="W115" s="452"/>
      <c r="X115" s="330" t="s">
        <v>157</v>
      </c>
      <c r="Y115" s="331" t="s">
        <v>152</v>
      </c>
      <c r="Z115" s="332">
        <f>VLOOKUP($X115,vstupy!$B$18:$F$31,MATCH($Y115,vstupy!$B$17:$F$17,0),0)</f>
        <v>0</v>
      </c>
      <c r="AA115" s="333" t="s">
        <v>158</v>
      </c>
      <c r="AB115" s="332">
        <f>VLOOKUP($AA115,vstupy!$B$34:$C$36,2,FALSE)</f>
        <v>0</v>
      </c>
      <c r="AC115" s="332">
        <f t="shared" si="1271"/>
        <v>0</v>
      </c>
      <c r="AD115" s="481"/>
      <c r="AE115" s="474"/>
      <c r="AF115" s="396"/>
      <c r="AG115" s="420"/>
      <c r="AH115" s="420"/>
      <c r="AI115" s="420"/>
      <c r="AJ115" s="420"/>
      <c r="AK115" s="420"/>
      <c r="AL115" s="420"/>
      <c r="AM115" s="427"/>
      <c r="AN115" s="420"/>
      <c r="AO115" s="422"/>
      <c r="AP115" s="396"/>
      <c r="AQ115" s="394"/>
      <c r="AR115" s="394"/>
      <c r="AS115" s="394"/>
      <c r="AT115" s="394"/>
      <c r="AU115" s="394"/>
      <c r="AV115" s="394"/>
      <c r="AW115" s="394"/>
      <c r="AX115" s="394"/>
      <c r="AY115" s="394"/>
      <c r="AZ115" s="394"/>
      <c r="BA115" s="394"/>
      <c r="BB115" s="394"/>
      <c r="BC115" s="394"/>
      <c r="BD115" s="394"/>
      <c r="BE115" s="394"/>
      <c r="BF115" s="394"/>
      <c r="BG115" s="394"/>
      <c r="BH115" s="394"/>
      <c r="BI115" s="534"/>
      <c r="BJ115" s="393"/>
      <c r="BK115" s="396"/>
      <c r="BL115" s="394"/>
      <c r="BM115" s="394"/>
      <c r="BN115" s="394"/>
      <c r="BO115" s="394"/>
      <c r="BP115" s="394"/>
      <c r="BQ115" s="394"/>
      <c r="BR115" s="394"/>
      <c r="BS115" s="394"/>
      <c r="BT115" s="395"/>
      <c r="BU115" s="396"/>
      <c r="BV115" s="394"/>
      <c r="BW115" s="394"/>
      <c r="BX115" s="394"/>
      <c r="BY115" s="394"/>
      <c r="BZ115" s="394"/>
      <c r="CA115" s="394"/>
      <c r="CB115" s="394"/>
      <c r="CC115" s="394"/>
      <c r="CD115" s="395"/>
      <c r="CE115" s="433"/>
      <c r="CF115" s="396"/>
      <c r="CG115" s="394"/>
      <c r="CH115" s="394"/>
      <c r="CI115" s="394"/>
      <c r="CJ115" s="395"/>
      <c r="CK115" s="434"/>
      <c r="CL115" s="436"/>
      <c r="CM115" s="396"/>
      <c r="CN115" s="394"/>
      <c r="CO115" s="394"/>
      <c r="CP115" s="394"/>
      <c r="CQ115" s="394"/>
      <c r="CR115" s="394"/>
      <c r="CS115" s="394"/>
      <c r="CT115" s="394"/>
      <c r="CU115" s="394"/>
      <c r="CV115" s="395"/>
      <c r="CW115" s="393"/>
      <c r="CX115" s="393"/>
      <c r="CY115" s="396"/>
      <c r="CZ115" s="394"/>
      <c r="DA115" s="394"/>
      <c r="DB115" s="394"/>
      <c r="DC115" s="394"/>
      <c r="DD115" s="394"/>
      <c r="DE115" s="394"/>
      <c r="DF115" s="394"/>
      <c r="DG115" s="394"/>
      <c r="DH115" s="395"/>
      <c r="DI115" s="390"/>
      <c r="DJ115" s="390"/>
      <c r="DK115" s="431"/>
      <c r="DL115" s="431"/>
      <c r="DM115" s="431"/>
      <c r="DN115" s="431"/>
      <c r="DO115" s="431"/>
      <c r="DP115" s="431"/>
      <c r="DQ115" s="430"/>
      <c r="DR115" s="396"/>
      <c r="DS115" s="394"/>
      <c r="DT115" s="394"/>
      <c r="DU115" s="394"/>
      <c r="DV115" s="395"/>
      <c r="DW115" s="461"/>
      <c r="DX115" s="396"/>
      <c r="DY115" s="394"/>
      <c r="DZ115" s="394"/>
      <c r="EA115" s="394"/>
      <c r="EB115" s="395"/>
      <c r="EC115" s="461"/>
      <c r="ED115" s="462"/>
    </row>
    <row r="116" spans="2:134" ht="12.6" customHeight="1" x14ac:dyDescent="0.2">
      <c r="B116" s="477"/>
      <c r="C116" s="467"/>
      <c r="D116" s="467"/>
      <c r="E116" s="467"/>
      <c r="F116" s="487"/>
      <c r="G116" s="491"/>
      <c r="H116" s="498"/>
      <c r="I116" s="498"/>
      <c r="J116" s="528"/>
      <c r="K116" s="487"/>
      <c r="L116" s="452"/>
      <c r="M116" s="492"/>
      <c r="N116" s="452"/>
      <c r="O116" s="452"/>
      <c r="P116" s="452"/>
      <c r="Q116" s="428"/>
      <c r="R116" s="423"/>
      <c r="S116" s="452"/>
      <c r="T116" s="453"/>
      <c r="U116" s="428"/>
      <c r="V116" s="423"/>
      <c r="W116" s="452"/>
      <c r="X116" s="330" t="s">
        <v>157</v>
      </c>
      <c r="Y116" s="331" t="s">
        <v>152</v>
      </c>
      <c r="Z116" s="332">
        <f>VLOOKUP($X116,vstupy!$B$18:$F$31,MATCH($Y116,vstupy!$B$17:$F$17,0),0)</f>
        <v>0</v>
      </c>
      <c r="AA116" s="333" t="s">
        <v>158</v>
      </c>
      <c r="AB116" s="332">
        <f>VLOOKUP($AA116,vstupy!$B$34:$C$36,2,FALSE)</f>
        <v>0</v>
      </c>
      <c r="AC116" s="332">
        <f t="shared" si="1271"/>
        <v>0</v>
      </c>
      <c r="AD116" s="482"/>
      <c r="AE116" s="475"/>
      <c r="AF116" s="396"/>
      <c r="AG116" s="420"/>
      <c r="AH116" s="420"/>
      <c r="AI116" s="420"/>
      <c r="AJ116" s="420"/>
      <c r="AK116" s="420"/>
      <c r="AL116" s="420"/>
      <c r="AM116" s="419"/>
      <c r="AN116" s="420"/>
      <c r="AO116" s="422"/>
      <c r="AP116" s="396"/>
      <c r="AQ116" s="394"/>
      <c r="AR116" s="394"/>
      <c r="AS116" s="394"/>
      <c r="AT116" s="394"/>
      <c r="AU116" s="394"/>
      <c r="AV116" s="394"/>
      <c r="AW116" s="394"/>
      <c r="AX116" s="394"/>
      <c r="AY116" s="394"/>
      <c r="AZ116" s="394"/>
      <c r="BA116" s="394"/>
      <c r="BB116" s="394"/>
      <c r="BC116" s="394"/>
      <c r="BD116" s="394"/>
      <c r="BE116" s="394"/>
      <c r="BF116" s="394"/>
      <c r="BG116" s="394"/>
      <c r="BH116" s="394"/>
      <c r="BI116" s="534"/>
      <c r="BJ116" s="393"/>
      <c r="BK116" s="396"/>
      <c r="BL116" s="394"/>
      <c r="BM116" s="394"/>
      <c r="BN116" s="394"/>
      <c r="BO116" s="394"/>
      <c r="BP116" s="394"/>
      <c r="BQ116" s="394"/>
      <c r="BR116" s="394"/>
      <c r="BS116" s="394"/>
      <c r="BT116" s="395"/>
      <c r="BU116" s="396"/>
      <c r="BV116" s="394"/>
      <c r="BW116" s="394"/>
      <c r="BX116" s="394"/>
      <c r="BY116" s="394"/>
      <c r="BZ116" s="394"/>
      <c r="CA116" s="394"/>
      <c r="CB116" s="394"/>
      <c r="CC116" s="394"/>
      <c r="CD116" s="395"/>
      <c r="CE116" s="433"/>
      <c r="CF116" s="396"/>
      <c r="CG116" s="394"/>
      <c r="CH116" s="394"/>
      <c r="CI116" s="394"/>
      <c r="CJ116" s="395"/>
      <c r="CK116" s="434"/>
      <c r="CL116" s="437"/>
      <c r="CM116" s="396"/>
      <c r="CN116" s="394"/>
      <c r="CO116" s="394"/>
      <c r="CP116" s="394"/>
      <c r="CQ116" s="394"/>
      <c r="CR116" s="394"/>
      <c r="CS116" s="394"/>
      <c r="CT116" s="394"/>
      <c r="CU116" s="394"/>
      <c r="CV116" s="395"/>
      <c r="CW116" s="393"/>
      <c r="CX116" s="393"/>
      <c r="CY116" s="396"/>
      <c r="CZ116" s="394"/>
      <c r="DA116" s="394"/>
      <c r="DB116" s="394"/>
      <c r="DC116" s="394"/>
      <c r="DD116" s="394"/>
      <c r="DE116" s="394"/>
      <c r="DF116" s="394"/>
      <c r="DG116" s="394"/>
      <c r="DH116" s="395"/>
      <c r="DI116" s="390"/>
      <c r="DJ116" s="390"/>
      <c r="DK116" s="431"/>
      <c r="DL116" s="431"/>
      <c r="DM116" s="431"/>
      <c r="DN116" s="431"/>
      <c r="DO116" s="431"/>
      <c r="DP116" s="431"/>
      <c r="DQ116" s="430"/>
      <c r="DR116" s="396"/>
      <c r="DS116" s="394"/>
      <c r="DT116" s="394"/>
      <c r="DU116" s="394"/>
      <c r="DV116" s="395"/>
      <c r="DW116" s="461"/>
      <c r="DX116" s="396"/>
      <c r="DY116" s="394"/>
      <c r="DZ116" s="394"/>
      <c r="EA116" s="394"/>
      <c r="EB116" s="395"/>
      <c r="EC116" s="461"/>
      <c r="ED116" s="462"/>
    </row>
    <row r="117" spans="2:134" ht="12.6" customHeight="1" x14ac:dyDescent="0.2">
      <c r="B117" s="499">
        <f t="shared" ref="B117" si="2027">B114+1</f>
        <v>37</v>
      </c>
      <c r="C117" s="466"/>
      <c r="D117" s="466"/>
      <c r="E117" s="466"/>
      <c r="F117" s="470" t="s">
        <v>212</v>
      </c>
      <c r="G117" s="489"/>
      <c r="H117" s="509" t="str">
        <f t="shared" ref="H117" si="2028">IF($F117="3e)  Skoršia transpozícia  - zavedenie transpozície pred termínom ktorý určuje smernica EÚ. "," ","")</f>
        <v/>
      </c>
      <c r="I117" s="509" t="str">
        <f t="shared" ref="I117" si="2029">IF($F117="3e)  Skoršia transpozícia  - zavedenie transpozície pred termínom ktorý určuje smernica EÚ. ",$H117,"NA")</f>
        <v>NA</v>
      </c>
      <c r="J117" s="523">
        <f>IF(I117&gt;12,1,I117/12)</f>
        <v>1</v>
      </c>
      <c r="K117" s="470"/>
      <c r="L117" s="451"/>
      <c r="M117" s="493">
        <f>IF(L117="N",0,L117)</f>
        <v>0</v>
      </c>
      <c r="N117" s="451" t="s">
        <v>212</v>
      </c>
      <c r="O117" s="451"/>
      <c r="P117" s="451"/>
      <c r="Q117" s="429" t="s">
        <v>36</v>
      </c>
      <c r="R117" s="424">
        <f>VLOOKUP(Q117,vstupy!$B$3:$C$15,2,FALSE)</f>
        <v>0</v>
      </c>
      <c r="S117" s="451"/>
      <c r="T117" s="454"/>
      <c r="U117" s="429" t="s">
        <v>36</v>
      </c>
      <c r="V117" s="424">
        <f>VLOOKUP(U117,vstupy!$B$3:$C$15,2,FALSE)</f>
        <v>0</v>
      </c>
      <c r="W117" s="451"/>
      <c r="X117" s="194" t="s">
        <v>157</v>
      </c>
      <c r="Y117" s="208" t="s">
        <v>152</v>
      </c>
      <c r="Z117" s="205">
        <f>VLOOKUP($X117,vstupy!$B$18:$F$31,MATCH($Y117,vstupy!$B$17:$F$17,0),0)</f>
        <v>0</v>
      </c>
      <c r="AA117" s="133" t="s">
        <v>158</v>
      </c>
      <c r="AB117" s="205">
        <f>VLOOKUP($AA117,vstupy!$B$34:$C$36,2,FALSE)</f>
        <v>0</v>
      </c>
      <c r="AC117" s="205">
        <f t="shared" si="1271"/>
        <v>0</v>
      </c>
      <c r="AD117" s="500" t="s">
        <v>36</v>
      </c>
      <c r="AE117" s="473">
        <f>VLOOKUP(AD117,vstupy!$B$3:$C$15,2,FALSE)</f>
        <v>0</v>
      </c>
      <c r="AF117" s="476" t="str">
        <f>IFERROR(IF(M117=0,"N",O117/L117*J117),0)</f>
        <v>N</v>
      </c>
      <c r="AG117" s="420">
        <f>O117*J117</f>
        <v>0</v>
      </c>
      <c r="AH117" s="432">
        <f t="shared" ref="AH117" si="2030">P117*R117*J117</f>
        <v>0</v>
      </c>
      <c r="AI117" s="419">
        <f t="shared" ref="AI117" si="2031">IFERROR(AH117*M117,0)</f>
        <v>0</v>
      </c>
      <c r="AJ117" s="432" t="str">
        <f t="shared" si="1393"/>
        <v>N</v>
      </c>
      <c r="AK117" s="420">
        <f t="shared" ref="AK117" si="2032">S117*J117</f>
        <v>0</v>
      </c>
      <c r="AL117" s="420">
        <f>T117*V117*J117</f>
        <v>0</v>
      </c>
      <c r="AM117" s="425">
        <f t="shared" ref="AM117" si="2033">IFERROR(AL117*M117,0)</f>
        <v>0</v>
      </c>
      <c r="AN117" s="419">
        <f t="shared" ref="AN117" si="2034">IF(W117&gt;0,IF(AE117&gt;0,($G$5/160)*(W117/60)*AE117*J117,0),IF(AE117&gt;0,($G$5/160)*((AC117+AC118+AC119)/60)*AE117*J117,0))</f>
        <v>0</v>
      </c>
      <c r="AO117" s="422">
        <f>IFERROR(AN117*M117,0)</f>
        <v>0</v>
      </c>
      <c r="AP117" s="396">
        <f t="shared" ref="AP117" si="2035">IF($N117="In (zvyšuje náklady)",AF117,0)</f>
        <v>0</v>
      </c>
      <c r="AQ117" s="394">
        <f t="shared" ref="AQ117" si="2036">IF($N117="In (zvyšuje náklady)",AG117,0)</f>
        <v>0</v>
      </c>
      <c r="AR117" s="394">
        <f t="shared" ref="AR117" si="2037">IF($N117="In (zvyšuje náklady)",AH117,0)</f>
        <v>0</v>
      </c>
      <c r="AS117" s="394">
        <f t="shared" ref="AS117" si="2038">IF($N117="In (zvyšuje náklady)",AI117,0)</f>
        <v>0</v>
      </c>
      <c r="AT117" s="394">
        <f t="shared" ref="AT117" si="2039">IF($N117="In (zvyšuje náklady)",AJ117,0)</f>
        <v>0</v>
      </c>
      <c r="AU117" s="394">
        <f t="shared" ref="AU117" si="2040">IF($N117="In (zvyšuje náklady)",AK117,0)</f>
        <v>0</v>
      </c>
      <c r="AV117" s="394">
        <f t="shared" ref="AV117" si="2041">IF($N117="In (zvyšuje náklady)",AL117,0)</f>
        <v>0</v>
      </c>
      <c r="AW117" s="394">
        <f t="shared" ref="AW117" si="2042">IF($N117="In (zvyšuje náklady)",AM117,0)</f>
        <v>0</v>
      </c>
      <c r="AX117" s="394">
        <f t="shared" ref="AX117" si="2043">IF($N117="In (zvyšuje náklady)",AN117,0)</f>
        <v>0</v>
      </c>
      <c r="AY117" s="394">
        <f t="shared" ref="AY117" si="2044">IF($N117="In (zvyšuje náklady)",AO117,0)</f>
        <v>0</v>
      </c>
      <c r="AZ117" s="394" t="str">
        <f t="shared" ref="AZ117" si="2045">IF($N117="Out (znižuje náklady)",AF117,"0")</f>
        <v>0</v>
      </c>
      <c r="BA117" s="394" t="str">
        <f t="shared" ref="BA117" si="2046">IF($N117="Out (znižuje náklady)",AG117,"0")</f>
        <v>0</v>
      </c>
      <c r="BB117" s="394" t="str">
        <f t="shared" ref="BB117" si="2047">IF($N117="Out (znižuje náklady)",AH117,"0")</f>
        <v>0</v>
      </c>
      <c r="BC117" s="394" t="str">
        <f t="shared" ref="BC117" si="2048">IF($N117="Out (znižuje náklady)",AI117,"0")</f>
        <v>0</v>
      </c>
      <c r="BD117" s="394" t="str">
        <f t="shared" ref="BD117" si="2049">IF($N117="Out (znižuje náklady)",AJ117,"0")</f>
        <v>0</v>
      </c>
      <c r="BE117" s="394" t="str">
        <f t="shared" ref="BE117" si="2050">IF($N117="Out (znižuje náklady)",AK117,"0")</f>
        <v>0</v>
      </c>
      <c r="BF117" s="394" t="str">
        <f t="shared" ref="BF117" si="2051">IF($N117="Out (znižuje náklady)",AL117,"0")</f>
        <v>0</v>
      </c>
      <c r="BG117" s="394" t="str">
        <f t="shared" ref="BG117" si="2052">IF($N117="Out (znižuje náklady)",AM117,"0")</f>
        <v>0</v>
      </c>
      <c r="BH117" s="394" t="str">
        <f t="shared" ref="BH117" si="2053">IF($N117="Out (znižuje náklady)",AN117,"0")</f>
        <v>0</v>
      </c>
      <c r="BI117" s="534" t="str">
        <f t="shared" ref="BI117" si="2054">IF($N117="Out (znižuje náklady)",AO117,"0")</f>
        <v>0</v>
      </c>
      <c r="BJ117" s="393">
        <f>IF(F117=vstupy!$B$47,0,1)</f>
        <v>1</v>
      </c>
      <c r="BK117" s="396">
        <f t="shared" ref="BK117" si="2055">$BJ117*AP117</f>
        <v>0</v>
      </c>
      <c r="BL117" s="394">
        <f t="shared" ref="BL117" si="2056">$BJ117*AQ117</f>
        <v>0</v>
      </c>
      <c r="BM117" s="394">
        <f t="shared" ref="BM117" si="2057">$BJ117*AR117</f>
        <v>0</v>
      </c>
      <c r="BN117" s="394">
        <f t="shared" ref="BN117" si="2058">$BJ117*AS117</f>
        <v>0</v>
      </c>
      <c r="BO117" s="394">
        <f t="shared" ref="BO117" si="2059">$BJ117*AT117</f>
        <v>0</v>
      </c>
      <c r="BP117" s="394">
        <f t="shared" ref="BP117" si="2060">$BJ117*AU117</f>
        <v>0</v>
      </c>
      <c r="BQ117" s="394">
        <f t="shared" ref="BQ117" si="2061">$BJ117*AV117</f>
        <v>0</v>
      </c>
      <c r="BR117" s="394">
        <f t="shared" ref="BR117" si="2062">$BJ117*AW117</f>
        <v>0</v>
      </c>
      <c r="BS117" s="394">
        <f t="shared" ref="BS117" si="2063">$BJ117*AX117</f>
        <v>0</v>
      </c>
      <c r="BT117" s="395">
        <f t="shared" ref="BT117" si="2064">$BJ117*AY117</f>
        <v>0</v>
      </c>
      <c r="BU117" s="396">
        <f t="shared" ref="BU117" si="2065">$BJ117*AZ117</f>
        <v>0</v>
      </c>
      <c r="BV117" s="394">
        <f t="shared" ref="BV117" si="2066">$BJ117*BA117</f>
        <v>0</v>
      </c>
      <c r="BW117" s="394">
        <f t="shared" ref="BW117" si="2067">$BJ117*BB117</f>
        <v>0</v>
      </c>
      <c r="BX117" s="394">
        <f t="shared" ref="BX117" si="2068">$BJ117*BC117</f>
        <v>0</v>
      </c>
      <c r="BY117" s="394">
        <f t="shared" ref="BY117" si="2069">$BJ117*BD117</f>
        <v>0</v>
      </c>
      <c r="BZ117" s="394">
        <f t="shared" ref="BZ117" si="2070">$BJ117*BE117</f>
        <v>0</v>
      </c>
      <c r="CA117" s="394">
        <f t="shared" ref="CA117" si="2071">$BJ117*BF117</f>
        <v>0</v>
      </c>
      <c r="CB117" s="394">
        <f t="shared" ref="CB117" si="2072">$BJ117*BG117</f>
        <v>0</v>
      </c>
      <c r="CC117" s="394">
        <f t="shared" ref="CC117" si="2073">$BJ117*BH117</f>
        <v>0</v>
      </c>
      <c r="CD117" s="395">
        <f t="shared" ref="CD117" si="2074">$BJ117*BI117</f>
        <v>0</v>
      </c>
      <c r="CE117" s="433">
        <f>IF(N117="Nemení sa",1,0)</f>
        <v>0</v>
      </c>
      <c r="CF117" s="396">
        <f>AG117*$CE117</f>
        <v>0</v>
      </c>
      <c r="CG117" s="394">
        <f>AI117*$CE117</f>
        <v>0</v>
      </c>
      <c r="CH117" s="394">
        <f>AK117*$CE117</f>
        <v>0</v>
      </c>
      <c r="CI117" s="394">
        <f>AM117*$CE117</f>
        <v>0</v>
      </c>
      <c r="CJ117" s="395">
        <f>AO117*$CE117</f>
        <v>0</v>
      </c>
      <c r="CK117" s="434">
        <f t="shared" ref="CK117" si="2075">SUM(CF117:CJ119)</f>
        <v>0</v>
      </c>
      <c r="CL117" s="435">
        <f>IF(F117=vstupy!B$42,"1",0)</f>
        <v>0</v>
      </c>
      <c r="CM117" s="396">
        <f t="shared" ref="CM117:CV117" si="2076">IF($CL117="1",AP117,0)</f>
        <v>0</v>
      </c>
      <c r="CN117" s="394">
        <f t="shared" si="2076"/>
        <v>0</v>
      </c>
      <c r="CO117" s="394">
        <f t="shared" si="2076"/>
        <v>0</v>
      </c>
      <c r="CP117" s="394">
        <f t="shared" si="2076"/>
        <v>0</v>
      </c>
      <c r="CQ117" s="394">
        <f t="shared" si="2076"/>
        <v>0</v>
      </c>
      <c r="CR117" s="394">
        <f t="shared" si="2076"/>
        <v>0</v>
      </c>
      <c r="CS117" s="394">
        <f t="shared" si="2076"/>
        <v>0</v>
      </c>
      <c r="CT117" s="394">
        <f t="shared" si="2076"/>
        <v>0</v>
      </c>
      <c r="CU117" s="394">
        <f t="shared" si="2076"/>
        <v>0</v>
      </c>
      <c r="CV117" s="395">
        <f t="shared" si="2076"/>
        <v>0</v>
      </c>
      <c r="CW117" s="393">
        <f>CP117+CT117+CV117</f>
        <v>0</v>
      </c>
      <c r="CX117" s="393">
        <f t="shared" ref="CX117" si="2077">CN117+CR117</f>
        <v>0</v>
      </c>
      <c r="CY117" s="396">
        <f t="shared" ref="CY117:DH117" si="2078">IF($CL117="1",AZ117,0)</f>
        <v>0</v>
      </c>
      <c r="CZ117" s="394">
        <f t="shared" si="2078"/>
        <v>0</v>
      </c>
      <c r="DA117" s="394">
        <f t="shared" si="2078"/>
        <v>0</v>
      </c>
      <c r="DB117" s="394">
        <f t="shared" si="2078"/>
        <v>0</v>
      </c>
      <c r="DC117" s="394">
        <f t="shared" si="2078"/>
        <v>0</v>
      </c>
      <c r="DD117" s="394">
        <f t="shared" si="2078"/>
        <v>0</v>
      </c>
      <c r="DE117" s="394">
        <f t="shared" si="2078"/>
        <v>0</v>
      </c>
      <c r="DF117" s="394">
        <f t="shared" si="2078"/>
        <v>0</v>
      </c>
      <c r="DG117" s="394">
        <f t="shared" si="2078"/>
        <v>0</v>
      </c>
      <c r="DH117" s="395">
        <f t="shared" si="2078"/>
        <v>0</v>
      </c>
      <c r="DI117" s="390">
        <f>DB117+DF117+DH117</f>
        <v>0</v>
      </c>
      <c r="DJ117" s="390">
        <f t="shared" ref="DJ117" si="2079">CZ117+DD117</f>
        <v>0</v>
      </c>
      <c r="DK117" s="431">
        <f>IF(CE117=0,1,0)</f>
        <v>1</v>
      </c>
      <c r="DL117" s="431">
        <f>IFERROR(IF($AF117="N",AH117+AJ117+AL117+AN117,AF117+AH117+AJ117+AL117+AN117),0)*$DK117</f>
        <v>0</v>
      </c>
      <c r="DM117" s="431">
        <f>(AG117+AI117+AK117+AM117+AO117)*$DK117</f>
        <v>0</v>
      </c>
      <c r="DN117" s="431">
        <f>AS117+AW117+AY117-CW117</f>
        <v>0</v>
      </c>
      <c r="DO117" s="431">
        <f>BC117+BG117+BI117-DI117</f>
        <v>0</v>
      </c>
      <c r="DP117" s="431">
        <f>DN117+DO117</f>
        <v>0</v>
      </c>
      <c r="DQ117" s="430" t="str">
        <f>IF(OR(F117=vstupy!B$40,F117=vstupy!B$41,F117=vstupy!B$42,),"0","1")</f>
        <v>0</v>
      </c>
      <c r="DR117" s="396">
        <f>IF($DQ117="1",AQ117,"0")+CF117</f>
        <v>0</v>
      </c>
      <c r="DS117" s="394">
        <f>IF($DQ117="1",AS117,"0")+CG117</f>
        <v>0</v>
      </c>
      <c r="DT117" s="394">
        <f>IF($DQ117="1",AU117,"0")+CH117</f>
        <v>0</v>
      </c>
      <c r="DU117" s="394">
        <f>IF($DQ117="1",AW117,"0")+CI117</f>
        <v>0</v>
      </c>
      <c r="DV117" s="395">
        <f>IF($DQ117="1",AY117,"0")+CJ117</f>
        <v>0</v>
      </c>
      <c r="DW117" s="461">
        <f t="shared" ref="DW117" si="2080">SUM(DR117:DV119)</f>
        <v>0</v>
      </c>
      <c r="DX117" s="396" t="str">
        <f t="shared" ref="DX117" si="2081">IF($DQ117="1",BA117,"0")</f>
        <v>0</v>
      </c>
      <c r="DY117" s="394" t="str">
        <f t="shared" ref="DY117" si="2082">IF($DQ117="1",BC117,"0")</f>
        <v>0</v>
      </c>
      <c r="DZ117" s="394" t="str">
        <f t="shared" ref="DZ117" si="2083">IF($DQ117="1",BE117,"0")</f>
        <v>0</v>
      </c>
      <c r="EA117" s="394" t="str">
        <f>IF($DQ117="1",BG117,"0")</f>
        <v>0</v>
      </c>
      <c r="EB117" s="395" t="str">
        <f>IF($DQ117="1",BI117,"0")</f>
        <v>0</v>
      </c>
      <c r="EC117" s="461">
        <f t="shared" ref="EC117" si="2084">SUM(DX117:EB119)</f>
        <v>0</v>
      </c>
      <c r="ED117" s="462">
        <f>EC117+DW117</f>
        <v>0</v>
      </c>
    </row>
    <row r="118" spans="2:134" ht="12.6" customHeight="1" x14ac:dyDescent="0.2">
      <c r="B118" s="499"/>
      <c r="C118" s="466"/>
      <c r="D118" s="466"/>
      <c r="E118" s="466"/>
      <c r="F118" s="471"/>
      <c r="G118" s="489"/>
      <c r="H118" s="510"/>
      <c r="I118" s="510"/>
      <c r="J118" s="524"/>
      <c r="K118" s="471"/>
      <c r="L118" s="451"/>
      <c r="M118" s="493"/>
      <c r="N118" s="451"/>
      <c r="O118" s="451"/>
      <c r="P118" s="451"/>
      <c r="Q118" s="429"/>
      <c r="R118" s="424"/>
      <c r="S118" s="451"/>
      <c r="T118" s="454"/>
      <c r="U118" s="429"/>
      <c r="V118" s="424"/>
      <c r="W118" s="451"/>
      <c r="X118" s="194" t="s">
        <v>157</v>
      </c>
      <c r="Y118" s="208" t="s">
        <v>152</v>
      </c>
      <c r="Z118" s="205">
        <f>VLOOKUP($X118,vstupy!$B$18:$F$31,MATCH($Y118,vstupy!$B$17:$F$17,0),0)</f>
        <v>0</v>
      </c>
      <c r="AA118" s="133" t="s">
        <v>158</v>
      </c>
      <c r="AB118" s="205">
        <f>VLOOKUP($AA118,vstupy!$B$34:$C$36,2,FALSE)</f>
        <v>0</v>
      </c>
      <c r="AC118" s="205">
        <f t="shared" si="1271"/>
        <v>0</v>
      </c>
      <c r="AD118" s="501"/>
      <c r="AE118" s="474"/>
      <c r="AF118" s="396"/>
      <c r="AG118" s="420"/>
      <c r="AH118" s="420"/>
      <c r="AI118" s="420"/>
      <c r="AJ118" s="420"/>
      <c r="AK118" s="420"/>
      <c r="AL118" s="420"/>
      <c r="AM118" s="427"/>
      <c r="AN118" s="420"/>
      <c r="AO118" s="422"/>
      <c r="AP118" s="396"/>
      <c r="AQ118" s="394"/>
      <c r="AR118" s="394"/>
      <c r="AS118" s="394"/>
      <c r="AT118" s="394"/>
      <c r="AU118" s="394"/>
      <c r="AV118" s="394"/>
      <c r="AW118" s="394"/>
      <c r="AX118" s="394"/>
      <c r="AY118" s="394"/>
      <c r="AZ118" s="394"/>
      <c r="BA118" s="394"/>
      <c r="BB118" s="394"/>
      <c r="BC118" s="394"/>
      <c r="BD118" s="394"/>
      <c r="BE118" s="394"/>
      <c r="BF118" s="394"/>
      <c r="BG118" s="394"/>
      <c r="BH118" s="394"/>
      <c r="BI118" s="534"/>
      <c r="BJ118" s="393"/>
      <c r="BK118" s="396"/>
      <c r="BL118" s="394"/>
      <c r="BM118" s="394"/>
      <c r="BN118" s="394"/>
      <c r="BO118" s="394"/>
      <c r="BP118" s="394"/>
      <c r="BQ118" s="394"/>
      <c r="BR118" s="394"/>
      <c r="BS118" s="394"/>
      <c r="BT118" s="395"/>
      <c r="BU118" s="396"/>
      <c r="BV118" s="394"/>
      <c r="BW118" s="394"/>
      <c r="BX118" s="394"/>
      <c r="BY118" s="394"/>
      <c r="BZ118" s="394"/>
      <c r="CA118" s="394"/>
      <c r="CB118" s="394"/>
      <c r="CC118" s="394"/>
      <c r="CD118" s="395"/>
      <c r="CE118" s="433"/>
      <c r="CF118" s="396"/>
      <c r="CG118" s="394"/>
      <c r="CH118" s="394"/>
      <c r="CI118" s="394"/>
      <c r="CJ118" s="395"/>
      <c r="CK118" s="434"/>
      <c r="CL118" s="436"/>
      <c r="CM118" s="396"/>
      <c r="CN118" s="394"/>
      <c r="CO118" s="394"/>
      <c r="CP118" s="394"/>
      <c r="CQ118" s="394"/>
      <c r="CR118" s="394"/>
      <c r="CS118" s="394"/>
      <c r="CT118" s="394"/>
      <c r="CU118" s="394"/>
      <c r="CV118" s="395"/>
      <c r="CW118" s="393"/>
      <c r="CX118" s="393"/>
      <c r="CY118" s="396"/>
      <c r="CZ118" s="394"/>
      <c r="DA118" s="394"/>
      <c r="DB118" s="394"/>
      <c r="DC118" s="394"/>
      <c r="DD118" s="394"/>
      <c r="DE118" s="394"/>
      <c r="DF118" s="394"/>
      <c r="DG118" s="394"/>
      <c r="DH118" s="395"/>
      <c r="DI118" s="390"/>
      <c r="DJ118" s="390"/>
      <c r="DK118" s="431"/>
      <c r="DL118" s="431"/>
      <c r="DM118" s="431"/>
      <c r="DN118" s="431"/>
      <c r="DO118" s="431"/>
      <c r="DP118" s="431"/>
      <c r="DQ118" s="430"/>
      <c r="DR118" s="396"/>
      <c r="DS118" s="394"/>
      <c r="DT118" s="394"/>
      <c r="DU118" s="394"/>
      <c r="DV118" s="395"/>
      <c r="DW118" s="461"/>
      <c r="DX118" s="396"/>
      <c r="DY118" s="394"/>
      <c r="DZ118" s="394"/>
      <c r="EA118" s="394"/>
      <c r="EB118" s="395"/>
      <c r="EC118" s="461"/>
      <c r="ED118" s="462"/>
    </row>
    <row r="119" spans="2:134" ht="12.6" customHeight="1" x14ac:dyDescent="0.2">
      <c r="B119" s="499"/>
      <c r="C119" s="466"/>
      <c r="D119" s="466"/>
      <c r="E119" s="466"/>
      <c r="F119" s="472"/>
      <c r="G119" s="489"/>
      <c r="H119" s="511"/>
      <c r="I119" s="511"/>
      <c r="J119" s="525"/>
      <c r="K119" s="472"/>
      <c r="L119" s="451"/>
      <c r="M119" s="493"/>
      <c r="N119" s="451"/>
      <c r="O119" s="451"/>
      <c r="P119" s="451"/>
      <c r="Q119" s="429"/>
      <c r="R119" s="424"/>
      <c r="S119" s="451"/>
      <c r="T119" s="454"/>
      <c r="U119" s="429"/>
      <c r="V119" s="424"/>
      <c r="W119" s="451"/>
      <c r="X119" s="194" t="s">
        <v>157</v>
      </c>
      <c r="Y119" s="208" t="s">
        <v>152</v>
      </c>
      <c r="Z119" s="205">
        <f>VLOOKUP($X119,vstupy!$B$18:$F$31,MATCH($Y119,vstupy!$B$17:$F$17,0),0)</f>
        <v>0</v>
      </c>
      <c r="AA119" s="133" t="s">
        <v>158</v>
      </c>
      <c r="AB119" s="205">
        <f>VLOOKUP($AA119,vstupy!$B$34:$C$36,2,FALSE)</f>
        <v>0</v>
      </c>
      <c r="AC119" s="205">
        <f t="shared" si="1271"/>
        <v>0</v>
      </c>
      <c r="AD119" s="502"/>
      <c r="AE119" s="475"/>
      <c r="AF119" s="396"/>
      <c r="AG119" s="420"/>
      <c r="AH119" s="420"/>
      <c r="AI119" s="420"/>
      <c r="AJ119" s="420"/>
      <c r="AK119" s="420"/>
      <c r="AL119" s="420"/>
      <c r="AM119" s="419"/>
      <c r="AN119" s="420"/>
      <c r="AO119" s="422"/>
      <c r="AP119" s="396"/>
      <c r="AQ119" s="394"/>
      <c r="AR119" s="394"/>
      <c r="AS119" s="394"/>
      <c r="AT119" s="394"/>
      <c r="AU119" s="394"/>
      <c r="AV119" s="394"/>
      <c r="AW119" s="394"/>
      <c r="AX119" s="394"/>
      <c r="AY119" s="394"/>
      <c r="AZ119" s="394"/>
      <c r="BA119" s="394"/>
      <c r="BB119" s="394"/>
      <c r="BC119" s="394"/>
      <c r="BD119" s="394"/>
      <c r="BE119" s="394"/>
      <c r="BF119" s="394"/>
      <c r="BG119" s="394"/>
      <c r="BH119" s="394"/>
      <c r="BI119" s="534"/>
      <c r="BJ119" s="393"/>
      <c r="BK119" s="396"/>
      <c r="BL119" s="394"/>
      <c r="BM119" s="394"/>
      <c r="BN119" s="394"/>
      <c r="BO119" s="394"/>
      <c r="BP119" s="394"/>
      <c r="BQ119" s="394"/>
      <c r="BR119" s="394"/>
      <c r="BS119" s="394"/>
      <c r="BT119" s="395"/>
      <c r="BU119" s="396"/>
      <c r="BV119" s="394"/>
      <c r="BW119" s="394"/>
      <c r="BX119" s="394"/>
      <c r="BY119" s="394"/>
      <c r="BZ119" s="394"/>
      <c r="CA119" s="394"/>
      <c r="CB119" s="394"/>
      <c r="CC119" s="394"/>
      <c r="CD119" s="395"/>
      <c r="CE119" s="433"/>
      <c r="CF119" s="396"/>
      <c r="CG119" s="394"/>
      <c r="CH119" s="394"/>
      <c r="CI119" s="394"/>
      <c r="CJ119" s="395"/>
      <c r="CK119" s="434"/>
      <c r="CL119" s="437"/>
      <c r="CM119" s="396"/>
      <c r="CN119" s="394"/>
      <c r="CO119" s="394"/>
      <c r="CP119" s="394"/>
      <c r="CQ119" s="394"/>
      <c r="CR119" s="394"/>
      <c r="CS119" s="394"/>
      <c r="CT119" s="394"/>
      <c r="CU119" s="394"/>
      <c r="CV119" s="395"/>
      <c r="CW119" s="393"/>
      <c r="CX119" s="393"/>
      <c r="CY119" s="396"/>
      <c r="CZ119" s="394"/>
      <c r="DA119" s="394"/>
      <c r="DB119" s="394"/>
      <c r="DC119" s="394"/>
      <c r="DD119" s="394"/>
      <c r="DE119" s="394"/>
      <c r="DF119" s="394"/>
      <c r="DG119" s="394"/>
      <c r="DH119" s="395"/>
      <c r="DI119" s="390"/>
      <c r="DJ119" s="390"/>
      <c r="DK119" s="431"/>
      <c r="DL119" s="431"/>
      <c r="DM119" s="431"/>
      <c r="DN119" s="431"/>
      <c r="DO119" s="431"/>
      <c r="DP119" s="431"/>
      <c r="DQ119" s="430"/>
      <c r="DR119" s="396"/>
      <c r="DS119" s="394"/>
      <c r="DT119" s="394"/>
      <c r="DU119" s="394"/>
      <c r="DV119" s="395"/>
      <c r="DW119" s="461"/>
      <c r="DX119" s="396"/>
      <c r="DY119" s="394"/>
      <c r="DZ119" s="394"/>
      <c r="EA119" s="394"/>
      <c r="EB119" s="395"/>
      <c r="EC119" s="461"/>
      <c r="ED119" s="462"/>
    </row>
    <row r="120" spans="2:134" ht="12.6" customHeight="1" x14ac:dyDescent="0.2">
      <c r="B120" s="477">
        <f t="shared" ref="B120" si="2085">B117+1</f>
        <v>38</v>
      </c>
      <c r="C120" s="467"/>
      <c r="D120" s="467"/>
      <c r="E120" s="467"/>
      <c r="F120" s="485" t="s">
        <v>212</v>
      </c>
      <c r="G120" s="491"/>
      <c r="H120" s="496" t="str">
        <f t="shared" ref="H120" si="2086">IF($F120="3e)  Skoršia transpozícia  - zavedenie transpozície pred termínom ktorý určuje smernica EÚ. "," ","")</f>
        <v/>
      </c>
      <c r="I120" s="496" t="str">
        <f t="shared" ref="I120" si="2087">IF($F120="3e)  Skoršia transpozícia  - zavedenie transpozície pred termínom ktorý určuje smernica EÚ. ",$H120,"NA")</f>
        <v>NA</v>
      </c>
      <c r="J120" s="526">
        <f>IF(I120&gt;12,1,I120/12)</f>
        <v>1</v>
      </c>
      <c r="K120" s="485"/>
      <c r="L120" s="452"/>
      <c r="M120" s="492">
        <f>IF(L120="N",0,L120)</f>
        <v>0</v>
      </c>
      <c r="N120" s="452" t="s">
        <v>212</v>
      </c>
      <c r="O120" s="452"/>
      <c r="P120" s="452"/>
      <c r="Q120" s="428" t="s">
        <v>36</v>
      </c>
      <c r="R120" s="423">
        <f>VLOOKUP(Q120,vstupy!$B$3:$C$15,2,FALSE)</f>
        <v>0</v>
      </c>
      <c r="S120" s="452"/>
      <c r="T120" s="453"/>
      <c r="U120" s="428" t="s">
        <v>36</v>
      </c>
      <c r="V120" s="423">
        <f>VLOOKUP(U120,vstupy!$B$3:$C$15,2,FALSE)</f>
        <v>0</v>
      </c>
      <c r="W120" s="452"/>
      <c r="X120" s="330" t="s">
        <v>157</v>
      </c>
      <c r="Y120" s="331" t="s">
        <v>152</v>
      </c>
      <c r="Z120" s="332">
        <f>VLOOKUP($X120,vstupy!$B$18:$F$31,MATCH($Y120,vstupy!$B$17:$F$17,0),0)</f>
        <v>0</v>
      </c>
      <c r="AA120" s="333" t="s">
        <v>158</v>
      </c>
      <c r="AB120" s="332">
        <f>VLOOKUP($AA120,vstupy!$B$34:$C$36,2,FALSE)</f>
        <v>0</v>
      </c>
      <c r="AC120" s="332">
        <f t="shared" si="1271"/>
        <v>0</v>
      </c>
      <c r="AD120" s="480" t="s">
        <v>36</v>
      </c>
      <c r="AE120" s="473">
        <f>VLOOKUP(AD120,vstupy!$B$3:$C$15,2,FALSE)</f>
        <v>0</v>
      </c>
      <c r="AF120" s="476" t="str">
        <f>IFERROR(IF(M120=0,"N",O120/L120*J120),0)</f>
        <v>N</v>
      </c>
      <c r="AG120" s="420">
        <f>O120*J120</f>
        <v>0</v>
      </c>
      <c r="AH120" s="432">
        <f t="shared" ref="AH120" si="2088">P120*R120*J120</f>
        <v>0</v>
      </c>
      <c r="AI120" s="419">
        <f t="shared" ref="AI120" si="2089">IFERROR(AH120*M120,0)</f>
        <v>0</v>
      </c>
      <c r="AJ120" s="432" t="str">
        <f t="shared" si="1393"/>
        <v>N</v>
      </c>
      <c r="AK120" s="420">
        <f t="shared" ref="AK120" si="2090">S120*J120</f>
        <v>0</v>
      </c>
      <c r="AL120" s="420">
        <f>T120*V120*J120</f>
        <v>0</v>
      </c>
      <c r="AM120" s="425">
        <f t="shared" ref="AM120" si="2091">IFERROR(AL120*M120,0)</f>
        <v>0</v>
      </c>
      <c r="AN120" s="419">
        <f t="shared" ref="AN120" si="2092">IF(W120&gt;0,IF(AE120&gt;0,($G$5/160)*(W120/60)*AE120*J120,0),IF(AE120&gt;0,($G$5/160)*((AC120+AC121+AC122)/60)*AE120*J120,0))</f>
        <v>0</v>
      </c>
      <c r="AO120" s="422">
        <f>IFERROR(AN120*M120,0)</f>
        <v>0</v>
      </c>
      <c r="AP120" s="396">
        <f t="shared" ref="AP120" si="2093">IF($N120="In (zvyšuje náklady)",AF120,0)</f>
        <v>0</v>
      </c>
      <c r="AQ120" s="394">
        <f t="shared" ref="AQ120" si="2094">IF($N120="In (zvyšuje náklady)",AG120,0)</f>
        <v>0</v>
      </c>
      <c r="AR120" s="394">
        <f t="shared" ref="AR120" si="2095">IF($N120="In (zvyšuje náklady)",AH120,0)</f>
        <v>0</v>
      </c>
      <c r="AS120" s="394">
        <f t="shared" ref="AS120" si="2096">IF($N120="In (zvyšuje náklady)",AI120,0)</f>
        <v>0</v>
      </c>
      <c r="AT120" s="394">
        <f t="shared" ref="AT120" si="2097">IF($N120="In (zvyšuje náklady)",AJ120,0)</f>
        <v>0</v>
      </c>
      <c r="AU120" s="394">
        <f t="shared" ref="AU120" si="2098">IF($N120="In (zvyšuje náklady)",AK120,0)</f>
        <v>0</v>
      </c>
      <c r="AV120" s="394">
        <f t="shared" ref="AV120" si="2099">IF($N120="In (zvyšuje náklady)",AL120,0)</f>
        <v>0</v>
      </c>
      <c r="AW120" s="394">
        <f t="shared" ref="AW120" si="2100">IF($N120="In (zvyšuje náklady)",AM120,0)</f>
        <v>0</v>
      </c>
      <c r="AX120" s="394">
        <f t="shared" ref="AX120" si="2101">IF($N120="In (zvyšuje náklady)",AN120,0)</f>
        <v>0</v>
      </c>
      <c r="AY120" s="394">
        <f t="shared" ref="AY120" si="2102">IF($N120="In (zvyšuje náklady)",AO120,0)</f>
        <v>0</v>
      </c>
      <c r="AZ120" s="394" t="str">
        <f t="shared" ref="AZ120" si="2103">IF($N120="Out (znižuje náklady)",AF120,"0")</f>
        <v>0</v>
      </c>
      <c r="BA120" s="394" t="str">
        <f t="shared" ref="BA120" si="2104">IF($N120="Out (znižuje náklady)",AG120,"0")</f>
        <v>0</v>
      </c>
      <c r="BB120" s="394" t="str">
        <f t="shared" ref="BB120" si="2105">IF($N120="Out (znižuje náklady)",AH120,"0")</f>
        <v>0</v>
      </c>
      <c r="BC120" s="394" t="str">
        <f t="shared" ref="BC120" si="2106">IF($N120="Out (znižuje náklady)",AI120,"0")</f>
        <v>0</v>
      </c>
      <c r="BD120" s="394" t="str">
        <f t="shared" ref="BD120" si="2107">IF($N120="Out (znižuje náklady)",AJ120,"0")</f>
        <v>0</v>
      </c>
      <c r="BE120" s="394" t="str">
        <f t="shared" ref="BE120" si="2108">IF($N120="Out (znižuje náklady)",AK120,"0")</f>
        <v>0</v>
      </c>
      <c r="BF120" s="394" t="str">
        <f t="shared" ref="BF120" si="2109">IF($N120="Out (znižuje náklady)",AL120,"0")</f>
        <v>0</v>
      </c>
      <c r="BG120" s="394" t="str">
        <f t="shared" ref="BG120" si="2110">IF($N120="Out (znižuje náklady)",AM120,"0")</f>
        <v>0</v>
      </c>
      <c r="BH120" s="394" t="str">
        <f t="shared" ref="BH120" si="2111">IF($N120="Out (znižuje náklady)",AN120,"0")</f>
        <v>0</v>
      </c>
      <c r="BI120" s="534" t="str">
        <f t="shared" ref="BI120" si="2112">IF($N120="Out (znižuje náklady)",AO120,"0")</f>
        <v>0</v>
      </c>
      <c r="BJ120" s="393">
        <f>IF(F120=vstupy!$B$47,0,1)</f>
        <v>1</v>
      </c>
      <c r="BK120" s="396">
        <f t="shared" ref="BK120" si="2113">$BJ120*AP120</f>
        <v>0</v>
      </c>
      <c r="BL120" s="394">
        <f t="shared" ref="BL120" si="2114">$BJ120*AQ120</f>
        <v>0</v>
      </c>
      <c r="BM120" s="394">
        <f t="shared" ref="BM120" si="2115">$BJ120*AR120</f>
        <v>0</v>
      </c>
      <c r="BN120" s="394">
        <f t="shared" ref="BN120" si="2116">$BJ120*AS120</f>
        <v>0</v>
      </c>
      <c r="BO120" s="394">
        <f t="shared" ref="BO120" si="2117">$BJ120*AT120</f>
        <v>0</v>
      </c>
      <c r="BP120" s="394">
        <f t="shared" ref="BP120" si="2118">$BJ120*AU120</f>
        <v>0</v>
      </c>
      <c r="BQ120" s="394">
        <f t="shared" ref="BQ120" si="2119">$BJ120*AV120</f>
        <v>0</v>
      </c>
      <c r="BR120" s="394">
        <f t="shared" ref="BR120" si="2120">$BJ120*AW120</f>
        <v>0</v>
      </c>
      <c r="BS120" s="394">
        <f t="shared" ref="BS120" si="2121">$BJ120*AX120</f>
        <v>0</v>
      </c>
      <c r="BT120" s="395">
        <f t="shared" ref="BT120" si="2122">$BJ120*AY120</f>
        <v>0</v>
      </c>
      <c r="BU120" s="396">
        <f t="shared" ref="BU120" si="2123">$BJ120*AZ120</f>
        <v>0</v>
      </c>
      <c r="BV120" s="394">
        <f t="shared" ref="BV120" si="2124">$BJ120*BA120</f>
        <v>0</v>
      </c>
      <c r="BW120" s="394">
        <f t="shared" ref="BW120" si="2125">$BJ120*BB120</f>
        <v>0</v>
      </c>
      <c r="BX120" s="394">
        <f t="shared" ref="BX120" si="2126">$BJ120*BC120</f>
        <v>0</v>
      </c>
      <c r="BY120" s="394">
        <f t="shared" ref="BY120" si="2127">$BJ120*BD120</f>
        <v>0</v>
      </c>
      <c r="BZ120" s="394">
        <f t="shared" ref="BZ120" si="2128">$BJ120*BE120</f>
        <v>0</v>
      </c>
      <c r="CA120" s="394">
        <f t="shared" ref="CA120" si="2129">$BJ120*BF120</f>
        <v>0</v>
      </c>
      <c r="CB120" s="394">
        <f t="shared" ref="CB120" si="2130">$BJ120*BG120</f>
        <v>0</v>
      </c>
      <c r="CC120" s="394">
        <f t="shared" ref="CC120" si="2131">$BJ120*BH120</f>
        <v>0</v>
      </c>
      <c r="CD120" s="395">
        <f t="shared" ref="CD120" si="2132">$BJ120*BI120</f>
        <v>0</v>
      </c>
      <c r="CE120" s="433">
        <f>IF(N120="Nemení sa",1,0)</f>
        <v>0</v>
      </c>
      <c r="CF120" s="396">
        <f>AG120*$CE120</f>
        <v>0</v>
      </c>
      <c r="CG120" s="394">
        <f>AI120*$CE120</f>
        <v>0</v>
      </c>
      <c r="CH120" s="394">
        <f>AK120*$CE120</f>
        <v>0</v>
      </c>
      <c r="CI120" s="394">
        <f>AM120*$CE120</f>
        <v>0</v>
      </c>
      <c r="CJ120" s="395">
        <f>AO120*$CE120</f>
        <v>0</v>
      </c>
      <c r="CK120" s="434">
        <f t="shared" ref="CK120" si="2133">SUM(CF120:CJ122)</f>
        <v>0</v>
      </c>
      <c r="CL120" s="435">
        <f>IF(F120=vstupy!B$42,"1",0)</f>
        <v>0</v>
      </c>
      <c r="CM120" s="396">
        <f t="shared" ref="CM120:CV120" si="2134">IF($CL120="1",AP120,0)</f>
        <v>0</v>
      </c>
      <c r="CN120" s="394">
        <f t="shared" si="2134"/>
        <v>0</v>
      </c>
      <c r="CO120" s="394">
        <f t="shared" si="2134"/>
        <v>0</v>
      </c>
      <c r="CP120" s="394">
        <f t="shared" si="2134"/>
        <v>0</v>
      </c>
      <c r="CQ120" s="394">
        <f t="shared" si="2134"/>
        <v>0</v>
      </c>
      <c r="CR120" s="394">
        <f t="shared" si="2134"/>
        <v>0</v>
      </c>
      <c r="CS120" s="394">
        <f t="shared" si="2134"/>
        <v>0</v>
      </c>
      <c r="CT120" s="394">
        <f t="shared" si="2134"/>
        <v>0</v>
      </c>
      <c r="CU120" s="394">
        <f t="shared" si="2134"/>
        <v>0</v>
      </c>
      <c r="CV120" s="395">
        <f t="shared" si="2134"/>
        <v>0</v>
      </c>
      <c r="CW120" s="393">
        <f>CP120+CT120+CV120</f>
        <v>0</v>
      </c>
      <c r="CX120" s="393">
        <f t="shared" ref="CX120" si="2135">CN120+CR120</f>
        <v>0</v>
      </c>
      <c r="CY120" s="396">
        <f t="shared" ref="CY120:DH120" si="2136">IF($CL120="1",AZ120,0)</f>
        <v>0</v>
      </c>
      <c r="CZ120" s="394">
        <f t="shared" si="2136"/>
        <v>0</v>
      </c>
      <c r="DA120" s="394">
        <f t="shared" si="2136"/>
        <v>0</v>
      </c>
      <c r="DB120" s="394">
        <f t="shared" si="2136"/>
        <v>0</v>
      </c>
      <c r="DC120" s="394">
        <f t="shared" si="2136"/>
        <v>0</v>
      </c>
      <c r="DD120" s="394">
        <f t="shared" si="2136"/>
        <v>0</v>
      </c>
      <c r="DE120" s="394">
        <f t="shared" si="2136"/>
        <v>0</v>
      </c>
      <c r="DF120" s="394">
        <f t="shared" si="2136"/>
        <v>0</v>
      </c>
      <c r="DG120" s="394">
        <f t="shared" si="2136"/>
        <v>0</v>
      </c>
      <c r="DH120" s="395">
        <f t="shared" si="2136"/>
        <v>0</v>
      </c>
      <c r="DI120" s="390">
        <f>DB120+DF120+DH120</f>
        <v>0</v>
      </c>
      <c r="DJ120" s="390">
        <f t="shared" ref="DJ120" si="2137">CZ120+DD120</f>
        <v>0</v>
      </c>
      <c r="DK120" s="431">
        <f>IF(CE120=0,1,0)</f>
        <v>1</v>
      </c>
      <c r="DL120" s="431">
        <f>IFERROR(IF($AF120="N",AH120+AJ120+AL120+AN120,AF120+AH120+AJ120+AL120+AN120),0)*$DK120</f>
        <v>0</v>
      </c>
      <c r="DM120" s="431">
        <f>(AG120+AI120+AK120+AM120+AO120)*$DK120</f>
        <v>0</v>
      </c>
      <c r="DN120" s="431">
        <f>AS120+AW120+AY120-CW120</f>
        <v>0</v>
      </c>
      <c r="DO120" s="431">
        <f>BC120+BG120+BI120-DI120</f>
        <v>0</v>
      </c>
      <c r="DP120" s="431">
        <f>DN120+DO120</f>
        <v>0</v>
      </c>
      <c r="DQ120" s="430" t="str">
        <f>IF(OR(F120=vstupy!B$40,F120=vstupy!B$41,F120=vstupy!B$42,),"0","1")</f>
        <v>0</v>
      </c>
      <c r="DR120" s="396">
        <f>IF($DQ120="1",AQ120,"0")+CF120</f>
        <v>0</v>
      </c>
      <c r="DS120" s="394">
        <f>IF($DQ120="1",AS120,"0")+CG120</f>
        <v>0</v>
      </c>
      <c r="DT120" s="394">
        <f>IF($DQ120="1",AU120,"0")+CH120</f>
        <v>0</v>
      </c>
      <c r="DU120" s="394">
        <f>IF($DQ120="1",AW120,"0")+CI120</f>
        <v>0</v>
      </c>
      <c r="DV120" s="395">
        <f>IF($DQ120="1",AY120,"0")+CJ120</f>
        <v>0</v>
      </c>
      <c r="DW120" s="461">
        <f t="shared" ref="DW120" si="2138">SUM(DR120:DV122)</f>
        <v>0</v>
      </c>
      <c r="DX120" s="396" t="str">
        <f t="shared" ref="DX120" si="2139">IF($DQ120="1",BA120,"0")</f>
        <v>0</v>
      </c>
      <c r="DY120" s="394" t="str">
        <f t="shared" ref="DY120" si="2140">IF($DQ120="1",BC120,"0")</f>
        <v>0</v>
      </c>
      <c r="DZ120" s="394" t="str">
        <f t="shared" ref="DZ120" si="2141">IF($DQ120="1",BE120,"0")</f>
        <v>0</v>
      </c>
      <c r="EA120" s="394" t="str">
        <f>IF($DQ120="1",BG120,"0")</f>
        <v>0</v>
      </c>
      <c r="EB120" s="395" t="str">
        <f>IF($DQ120="1",BI120,"0")</f>
        <v>0</v>
      </c>
      <c r="EC120" s="461">
        <f t="shared" ref="EC120" si="2142">SUM(DX120:EB122)</f>
        <v>0</v>
      </c>
      <c r="ED120" s="462">
        <f>EC120+DW120</f>
        <v>0</v>
      </c>
    </row>
    <row r="121" spans="2:134" ht="12.6" customHeight="1" x14ac:dyDescent="0.2">
      <c r="B121" s="477"/>
      <c r="C121" s="467"/>
      <c r="D121" s="467"/>
      <c r="E121" s="467"/>
      <c r="F121" s="486"/>
      <c r="G121" s="491"/>
      <c r="H121" s="497"/>
      <c r="I121" s="497"/>
      <c r="J121" s="527"/>
      <c r="K121" s="486"/>
      <c r="L121" s="452"/>
      <c r="M121" s="492"/>
      <c r="N121" s="452"/>
      <c r="O121" s="452"/>
      <c r="P121" s="452"/>
      <c r="Q121" s="428"/>
      <c r="R121" s="423"/>
      <c r="S121" s="452"/>
      <c r="T121" s="453"/>
      <c r="U121" s="428"/>
      <c r="V121" s="423"/>
      <c r="W121" s="452"/>
      <c r="X121" s="330" t="s">
        <v>157</v>
      </c>
      <c r="Y121" s="331" t="s">
        <v>152</v>
      </c>
      <c r="Z121" s="332">
        <f>VLOOKUP($X121,vstupy!$B$18:$F$31,MATCH($Y121,vstupy!$B$17:$F$17,0),0)</f>
        <v>0</v>
      </c>
      <c r="AA121" s="333" t="s">
        <v>158</v>
      </c>
      <c r="AB121" s="332">
        <f>VLOOKUP($AA121,vstupy!$B$34:$C$36,2,FALSE)</f>
        <v>0</v>
      </c>
      <c r="AC121" s="332">
        <f t="shared" si="1271"/>
        <v>0</v>
      </c>
      <c r="AD121" s="481"/>
      <c r="AE121" s="474"/>
      <c r="AF121" s="396"/>
      <c r="AG121" s="420"/>
      <c r="AH121" s="420"/>
      <c r="AI121" s="420"/>
      <c r="AJ121" s="420"/>
      <c r="AK121" s="420"/>
      <c r="AL121" s="420"/>
      <c r="AM121" s="427"/>
      <c r="AN121" s="420"/>
      <c r="AO121" s="422"/>
      <c r="AP121" s="396"/>
      <c r="AQ121" s="394"/>
      <c r="AR121" s="394"/>
      <c r="AS121" s="394"/>
      <c r="AT121" s="394"/>
      <c r="AU121" s="394"/>
      <c r="AV121" s="394"/>
      <c r="AW121" s="394"/>
      <c r="AX121" s="394"/>
      <c r="AY121" s="394"/>
      <c r="AZ121" s="394"/>
      <c r="BA121" s="394"/>
      <c r="BB121" s="394"/>
      <c r="BC121" s="394"/>
      <c r="BD121" s="394"/>
      <c r="BE121" s="394"/>
      <c r="BF121" s="394"/>
      <c r="BG121" s="394"/>
      <c r="BH121" s="394"/>
      <c r="BI121" s="534"/>
      <c r="BJ121" s="393"/>
      <c r="BK121" s="396"/>
      <c r="BL121" s="394"/>
      <c r="BM121" s="394"/>
      <c r="BN121" s="394"/>
      <c r="BO121" s="394"/>
      <c r="BP121" s="394"/>
      <c r="BQ121" s="394"/>
      <c r="BR121" s="394"/>
      <c r="BS121" s="394"/>
      <c r="BT121" s="395"/>
      <c r="BU121" s="396"/>
      <c r="BV121" s="394"/>
      <c r="BW121" s="394"/>
      <c r="BX121" s="394"/>
      <c r="BY121" s="394"/>
      <c r="BZ121" s="394"/>
      <c r="CA121" s="394"/>
      <c r="CB121" s="394"/>
      <c r="CC121" s="394"/>
      <c r="CD121" s="395"/>
      <c r="CE121" s="433"/>
      <c r="CF121" s="396"/>
      <c r="CG121" s="394"/>
      <c r="CH121" s="394"/>
      <c r="CI121" s="394"/>
      <c r="CJ121" s="395"/>
      <c r="CK121" s="434"/>
      <c r="CL121" s="436"/>
      <c r="CM121" s="396"/>
      <c r="CN121" s="394"/>
      <c r="CO121" s="394"/>
      <c r="CP121" s="394"/>
      <c r="CQ121" s="394"/>
      <c r="CR121" s="394"/>
      <c r="CS121" s="394"/>
      <c r="CT121" s="394"/>
      <c r="CU121" s="394"/>
      <c r="CV121" s="395"/>
      <c r="CW121" s="393"/>
      <c r="CX121" s="393"/>
      <c r="CY121" s="396"/>
      <c r="CZ121" s="394"/>
      <c r="DA121" s="394"/>
      <c r="DB121" s="394"/>
      <c r="DC121" s="394"/>
      <c r="DD121" s="394"/>
      <c r="DE121" s="394"/>
      <c r="DF121" s="394"/>
      <c r="DG121" s="394"/>
      <c r="DH121" s="395"/>
      <c r="DI121" s="390"/>
      <c r="DJ121" s="390"/>
      <c r="DK121" s="431"/>
      <c r="DL121" s="431"/>
      <c r="DM121" s="431"/>
      <c r="DN121" s="431"/>
      <c r="DO121" s="431"/>
      <c r="DP121" s="431"/>
      <c r="DQ121" s="430"/>
      <c r="DR121" s="396"/>
      <c r="DS121" s="394"/>
      <c r="DT121" s="394"/>
      <c r="DU121" s="394"/>
      <c r="DV121" s="395"/>
      <c r="DW121" s="461"/>
      <c r="DX121" s="396"/>
      <c r="DY121" s="394"/>
      <c r="DZ121" s="394"/>
      <c r="EA121" s="394"/>
      <c r="EB121" s="395"/>
      <c r="EC121" s="461"/>
      <c r="ED121" s="462"/>
    </row>
    <row r="122" spans="2:134" ht="12.6" customHeight="1" x14ac:dyDescent="0.2">
      <c r="B122" s="477"/>
      <c r="C122" s="467"/>
      <c r="D122" s="467"/>
      <c r="E122" s="467"/>
      <c r="F122" s="487"/>
      <c r="G122" s="491"/>
      <c r="H122" s="498"/>
      <c r="I122" s="498"/>
      <c r="J122" s="528"/>
      <c r="K122" s="487"/>
      <c r="L122" s="452"/>
      <c r="M122" s="492"/>
      <c r="N122" s="452"/>
      <c r="O122" s="452"/>
      <c r="P122" s="452"/>
      <c r="Q122" s="428"/>
      <c r="R122" s="423"/>
      <c r="S122" s="452"/>
      <c r="T122" s="453"/>
      <c r="U122" s="428"/>
      <c r="V122" s="423"/>
      <c r="W122" s="452"/>
      <c r="X122" s="330" t="s">
        <v>157</v>
      </c>
      <c r="Y122" s="331" t="s">
        <v>152</v>
      </c>
      <c r="Z122" s="332">
        <f>VLOOKUP($X122,vstupy!$B$18:$F$31,MATCH($Y122,vstupy!$B$17:$F$17,0),0)</f>
        <v>0</v>
      </c>
      <c r="AA122" s="333" t="s">
        <v>158</v>
      </c>
      <c r="AB122" s="332">
        <f>VLOOKUP($AA122,vstupy!$B$34:$C$36,2,FALSE)</f>
        <v>0</v>
      </c>
      <c r="AC122" s="332">
        <f t="shared" si="1271"/>
        <v>0</v>
      </c>
      <c r="AD122" s="482"/>
      <c r="AE122" s="475"/>
      <c r="AF122" s="396"/>
      <c r="AG122" s="420"/>
      <c r="AH122" s="420"/>
      <c r="AI122" s="420"/>
      <c r="AJ122" s="420"/>
      <c r="AK122" s="420"/>
      <c r="AL122" s="420"/>
      <c r="AM122" s="419"/>
      <c r="AN122" s="420"/>
      <c r="AO122" s="422"/>
      <c r="AP122" s="396"/>
      <c r="AQ122" s="394"/>
      <c r="AR122" s="394"/>
      <c r="AS122" s="394"/>
      <c r="AT122" s="394"/>
      <c r="AU122" s="394"/>
      <c r="AV122" s="394"/>
      <c r="AW122" s="394"/>
      <c r="AX122" s="394"/>
      <c r="AY122" s="394"/>
      <c r="AZ122" s="394"/>
      <c r="BA122" s="394"/>
      <c r="BB122" s="394"/>
      <c r="BC122" s="394"/>
      <c r="BD122" s="394"/>
      <c r="BE122" s="394"/>
      <c r="BF122" s="394"/>
      <c r="BG122" s="394"/>
      <c r="BH122" s="394"/>
      <c r="BI122" s="534"/>
      <c r="BJ122" s="393"/>
      <c r="BK122" s="396"/>
      <c r="BL122" s="394"/>
      <c r="BM122" s="394"/>
      <c r="BN122" s="394"/>
      <c r="BO122" s="394"/>
      <c r="BP122" s="394"/>
      <c r="BQ122" s="394"/>
      <c r="BR122" s="394"/>
      <c r="BS122" s="394"/>
      <c r="BT122" s="395"/>
      <c r="BU122" s="396"/>
      <c r="BV122" s="394"/>
      <c r="BW122" s="394"/>
      <c r="BX122" s="394"/>
      <c r="BY122" s="394"/>
      <c r="BZ122" s="394"/>
      <c r="CA122" s="394"/>
      <c r="CB122" s="394"/>
      <c r="CC122" s="394"/>
      <c r="CD122" s="395"/>
      <c r="CE122" s="433"/>
      <c r="CF122" s="396"/>
      <c r="CG122" s="394"/>
      <c r="CH122" s="394"/>
      <c r="CI122" s="394"/>
      <c r="CJ122" s="395"/>
      <c r="CK122" s="434"/>
      <c r="CL122" s="437"/>
      <c r="CM122" s="396"/>
      <c r="CN122" s="394"/>
      <c r="CO122" s="394"/>
      <c r="CP122" s="394"/>
      <c r="CQ122" s="394"/>
      <c r="CR122" s="394"/>
      <c r="CS122" s="394"/>
      <c r="CT122" s="394"/>
      <c r="CU122" s="394"/>
      <c r="CV122" s="395"/>
      <c r="CW122" s="393"/>
      <c r="CX122" s="393"/>
      <c r="CY122" s="396"/>
      <c r="CZ122" s="394"/>
      <c r="DA122" s="394"/>
      <c r="DB122" s="394"/>
      <c r="DC122" s="394"/>
      <c r="DD122" s="394"/>
      <c r="DE122" s="394"/>
      <c r="DF122" s="394"/>
      <c r="DG122" s="394"/>
      <c r="DH122" s="395"/>
      <c r="DI122" s="390"/>
      <c r="DJ122" s="390"/>
      <c r="DK122" s="431"/>
      <c r="DL122" s="431"/>
      <c r="DM122" s="431"/>
      <c r="DN122" s="431"/>
      <c r="DO122" s="431"/>
      <c r="DP122" s="431"/>
      <c r="DQ122" s="430"/>
      <c r="DR122" s="396"/>
      <c r="DS122" s="394"/>
      <c r="DT122" s="394"/>
      <c r="DU122" s="394"/>
      <c r="DV122" s="395"/>
      <c r="DW122" s="461"/>
      <c r="DX122" s="396"/>
      <c r="DY122" s="394"/>
      <c r="DZ122" s="394"/>
      <c r="EA122" s="394"/>
      <c r="EB122" s="395"/>
      <c r="EC122" s="461"/>
      <c r="ED122" s="462"/>
    </row>
    <row r="123" spans="2:134" ht="12.6" customHeight="1" x14ac:dyDescent="0.2">
      <c r="B123" s="499">
        <f t="shared" ref="B123" si="2143">B120+1</f>
        <v>39</v>
      </c>
      <c r="C123" s="466"/>
      <c r="D123" s="466"/>
      <c r="E123" s="466"/>
      <c r="F123" s="470" t="s">
        <v>212</v>
      </c>
      <c r="G123" s="489"/>
      <c r="H123" s="509" t="str">
        <f t="shared" ref="H123" si="2144">IF($F123="3e)  Skoršia transpozícia  - zavedenie transpozície pred termínom ktorý určuje smernica EÚ. "," ","")</f>
        <v/>
      </c>
      <c r="I123" s="509" t="str">
        <f t="shared" ref="I123" si="2145">IF($F123="3e)  Skoršia transpozícia  - zavedenie transpozície pred termínom ktorý určuje smernica EÚ. ",$H123,"NA")</f>
        <v>NA</v>
      </c>
      <c r="J123" s="523">
        <f>IF(I123&gt;12,1,I123/12)</f>
        <v>1</v>
      </c>
      <c r="K123" s="470"/>
      <c r="L123" s="451"/>
      <c r="M123" s="493">
        <f>IF(L123="N",0,L123)</f>
        <v>0</v>
      </c>
      <c r="N123" s="451" t="s">
        <v>212</v>
      </c>
      <c r="O123" s="451"/>
      <c r="P123" s="451"/>
      <c r="Q123" s="429" t="s">
        <v>36</v>
      </c>
      <c r="R123" s="424">
        <f>VLOOKUP(Q123,vstupy!$B$3:$C$15,2,FALSE)</f>
        <v>0</v>
      </c>
      <c r="S123" s="451"/>
      <c r="T123" s="454"/>
      <c r="U123" s="429" t="s">
        <v>36</v>
      </c>
      <c r="V123" s="424">
        <f>VLOOKUP(U123,vstupy!$B$3:$C$15,2,FALSE)</f>
        <v>0</v>
      </c>
      <c r="W123" s="451"/>
      <c r="X123" s="194" t="s">
        <v>157</v>
      </c>
      <c r="Y123" s="208" t="s">
        <v>152</v>
      </c>
      <c r="Z123" s="205">
        <f>VLOOKUP($X123,vstupy!$B$18:$F$31,MATCH($Y123,vstupy!$B$17:$F$17,0),0)</f>
        <v>0</v>
      </c>
      <c r="AA123" s="133" t="s">
        <v>158</v>
      </c>
      <c r="AB123" s="205">
        <f>VLOOKUP($AA123,vstupy!$B$34:$C$36,2,FALSE)</f>
        <v>0</v>
      </c>
      <c r="AC123" s="205">
        <f t="shared" si="1271"/>
        <v>0</v>
      </c>
      <c r="AD123" s="500" t="s">
        <v>36</v>
      </c>
      <c r="AE123" s="473">
        <f>VLOOKUP(AD123,vstupy!$B$3:$C$15,2,FALSE)</f>
        <v>0</v>
      </c>
      <c r="AF123" s="476" t="str">
        <f>IFERROR(IF(M123=0,"N",O123/L123*J123),0)</f>
        <v>N</v>
      </c>
      <c r="AG123" s="420">
        <f>O123*J123</f>
        <v>0</v>
      </c>
      <c r="AH123" s="432">
        <f t="shared" ref="AH123" si="2146">P123*R123*J123</f>
        <v>0</v>
      </c>
      <c r="AI123" s="419">
        <f t="shared" ref="AI123" si="2147">IFERROR(AH123*M123,0)</f>
        <v>0</v>
      </c>
      <c r="AJ123" s="432" t="str">
        <f t="shared" si="1393"/>
        <v>N</v>
      </c>
      <c r="AK123" s="420">
        <f t="shared" ref="AK123" si="2148">S123*J123</f>
        <v>0</v>
      </c>
      <c r="AL123" s="420">
        <f>T123*V123*J123</f>
        <v>0</v>
      </c>
      <c r="AM123" s="425">
        <f t="shared" ref="AM123" si="2149">IFERROR(AL123*M123,0)</f>
        <v>0</v>
      </c>
      <c r="AN123" s="419">
        <f t="shared" ref="AN123" si="2150">IF(W123&gt;0,IF(AE123&gt;0,($G$5/160)*(W123/60)*AE123*J123,0),IF(AE123&gt;0,($G$5/160)*((AC123+AC124+AC125)/60)*AE123*J123,0))</f>
        <v>0</v>
      </c>
      <c r="AO123" s="422">
        <f>IFERROR(AN123*M123,0)</f>
        <v>0</v>
      </c>
      <c r="AP123" s="396">
        <f t="shared" ref="AP123" si="2151">IF($N123="In (zvyšuje náklady)",AF123,0)</f>
        <v>0</v>
      </c>
      <c r="AQ123" s="394">
        <f t="shared" ref="AQ123" si="2152">IF($N123="In (zvyšuje náklady)",AG123,0)</f>
        <v>0</v>
      </c>
      <c r="AR123" s="394">
        <f t="shared" ref="AR123" si="2153">IF($N123="In (zvyšuje náklady)",AH123,0)</f>
        <v>0</v>
      </c>
      <c r="AS123" s="394">
        <f t="shared" ref="AS123" si="2154">IF($N123="In (zvyšuje náklady)",AI123,0)</f>
        <v>0</v>
      </c>
      <c r="AT123" s="394">
        <f t="shared" ref="AT123" si="2155">IF($N123="In (zvyšuje náklady)",AJ123,0)</f>
        <v>0</v>
      </c>
      <c r="AU123" s="394">
        <f t="shared" ref="AU123" si="2156">IF($N123="In (zvyšuje náklady)",AK123,0)</f>
        <v>0</v>
      </c>
      <c r="AV123" s="394">
        <f t="shared" ref="AV123" si="2157">IF($N123="In (zvyšuje náklady)",AL123,0)</f>
        <v>0</v>
      </c>
      <c r="AW123" s="394">
        <f t="shared" ref="AW123" si="2158">IF($N123="In (zvyšuje náklady)",AM123,0)</f>
        <v>0</v>
      </c>
      <c r="AX123" s="394">
        <f t="shared" ref="AX123" si="2159">IF($N123="In (zvyšuje náklady)",AN123,0)</f>
        <v>0</v>
      </c>
      <c r="AY123" s="394">
        <f t="shared" ref="AY123" si="2160">IF($N123="In (zvyšuje náklady)",AO123,0)</f>
        <v>0</v>
      </c>
      <c r="AZ123" s="394" t="str">
        <f t="shared" ref="AZ123" si="2161">IF($N123="Out (znižuje náklady)",AF123,"0")</f>
        <v>0</v>
      </c>
      <c r="BA123" s="394" t="str">
        <f t="shared" ref="BA123" si="2162">IF($N123="Out (znižuje náklady)",AG123,"0")</f>
        <v>0</v>
      </c>
      <c r="BB123" s="394" t="str">
        <f t="shared" ref="BB123" si="2163">IF($N123="Out (znižuje náklady)",AH123,"0")</f>
        <v>0</v>
      </c>
      <c r="BC123" s="394" t="str">
        <f t="shared" ref="BC123" si="2164">IF($N123="Out (znižuje náklady)",AI123,"0")</f>
        <v>0</v>
      </c>
      <c r="BD123" s="394" t="str">
        <f t="shared" ref="BD123" si="2165">IF($N123="Out (znižuje náklady)",AJ123,"0")</f>
        <v>0</v>
      </c>
      <c r="BE123" s="394" t="str">
        <f t="shared" ref="BE123" si="2166">IF($N123="Out (znižuje náklady)",AK123,"0")</f>
        <v>0</v>
      </c>
      <c r="BF123" s="394" t="str">
        <f t="shared" ref="BF123" si="2167">IF($N123="Out (znižuje náklady)",AL123,"0")</f>
        <v>0</v>
      </c>
      <c r="BG123" s="394" t="str">
        <f t="shared" ref="BG123" si="2168">IF($N123="Out (znižuje náklady)",AM123,"0")</f>
        <v>0</v>
      </c>
      <c r="BH123" s="394" t="str">
        <f t="shared" ref="BH123" si="2169">IF($N123="Out (znižuje náklady)",AN123,"0")</f>
        <v>0</v>
      </c>
      <c r="BI123" s="534" t="str">
        <f t="shared" ref="BI123" si="2170">IF($N123="Out (znižuje náklady)",AO123,"0")</f>
        <v>0</v>
      </c>
      <c r="BJ123" s="393">
        <f>IF(F123=vstupy!$B$47,0,1)</f>
        <v>1</v>
      </c>
      <c r="BK123" s="396">
        <f t="shared" ref="BK123" si="2171">$BJ123*AP123</f>
        <v>0</v>
      </c>
      <c r="BL123" s="394">
        <f t="shared" ref="BL123" si="2172">$BJ123*AQ123</f>
        <v>0</v>
      </c>
      <c r="BM123" s="394">
        <f t="shared" ref="BM123" si="2173">$BJ123*AR123</f>
        <v>0</v>
      </c>
      <c r="BN123" s="394">
        <f t="shared" ref="BN123" si="2174">$BJ123*AS123</f>
        <v>0</v>
      </c>
      <c r="BO123" s="394">
        <f t="shared" ref="BO123" si="2175">$BJ123*AT123</f>
        <v>0</v>
      </c>
      <c r="BP123" s="394">
        <f t="shared" ref="BP123" si="2176">$BJ123*AU123</f>
        <v>0</v>
      </c>
      <c r="BQ123" s="394">
        <f t="shared" ref="BQ123" si="2177">$BJ123*AV123</f>
        <v>0</v>
      </c>
      <c r="BR123" s="394">
        <f t="shared" ref="BR123" si="2178">$BJ123*AW123</f>
        <v>0</v>
      </c>
      <c r="BS123" s="394">
        <f t="shared" ref="BS123" si="2179">$BJ123*AX123</f>
        <v>0</v>
      </c>
      <c r="BT123" s="395">
        <f t="shared" ref="BT123" si="2180">$BJ123*AY123</f>
        <v>0</v>
      </c>
      <c r="BU123" s="396">
        <f t="shared" ref="BU123" si="2181">$BJ123*AZ123</f>
        <v>0</v>
      </c>
      <c r="BV123" s="394">
        <f t="shared" ref="BV123" si="2182">$BJ123*BA123</f>
        <v>0</v>
      </c>
      <c r="BW123" s="394">
        <f t="shared" ref="BW123" si="2183">$BJ123*BB123</f>
        <v>0</v>
      </c>
      <c r="BX123" s="394">
        <f t="shared" ref="BX123" si="2184">$BJ123*BC123</f>
        <v>0</v>
      </c>
      <c r="BY123" s="394">
        <f t="shared" ref="BY123" si="2185">$BJ123*BD123</f>
        <v>0</v>
      </c>
      <c r="BZ123" s="394">
        <f t="shared" ref="BZ123" si="2186">$BJ123*BE123</f>
        <v>0</v>
      </c>
      <c r="CA123" s="394">
        <f t="shared" ref="CA123" si="2187">$BJ123*BF123</f>
        <v>0</v>
      </c>
      <c r="CB123" s="394">
        <f t="shared" ref="CB123" si="2188">$BJ123*BG123</f>
        <v>0</v>
      </c>
      <c r="CC123" s="394">
        <f t="shared" ref="CC123" si="2189">$BJ123*BH123</f>
        <v>0</v>
      </c>
      <c r="CD123" s="395">
        <f t="shared" ref="CD123" si="2190">$BJ123*BI123</f>
        <v>0</v>
      </c>
      <c r="CE123" s="433">
        <f>IF(N123="Nemení sa",1,0)</f>
        <v>0</v>
      </c>
      <c r="CF123" s="396">
        <f>AG123*$CE123</f>
        <v>0</v>
      </c>
      <c r="CG123" s="394">
        <f>AI123*$CE123</f>
        <v>0</v>
      </c>
      <c r="CH123" s="394">
        <f>AK123*$CE123</f>
        <v>0</v>
      </c>
      <c r="CI123" s="394">
        <f>AM123*$CE123</f>
        <v>0</v>
      </c>
      <c r="CJ123" s="395">
        <f>AO123*$CE123</f>
        <v>0</v>
      </c>
      <c r="CK123" s="434">
        <f t="shared" ref="CK123" si="2191">SUM(CF123:CJ125)</f>
        <v>0</v>
      </c>
      <c r="CL123" s="435">
        <f>IF(F123=vstupy!B$42,"1",0)</f>
        <v>0</v>
      </c>
      <c r="CM123" s="396">
        <f t="shared" ref="CM123:CV123" si="2192">IF($CL123="1",AP123,0)</f>
        <v>0</v>
      </c>
      <c r="CN123" s="394">
        <f t="shared" si="2192"/>
        <v>0</v>
      </c>
      <c r="CO123" s="394">
        <f t="shared" si="2192"/>
        <v>0</v>
      </c>
      <c r="CP123" s="394">
        <f t="shared" si="2192"/>
        <v>0</v>
      </c>
      <c r="CQ123" s="394">
        <f t="shared" si="2192"/>
        <v>0</v>
      </c>
      <c r="CR123" s="394">
        <f t="shared" si="2192"/>
        <v>0</v>
      </c>
      <c r="CS123" s="394">
        <f t="shared" si="2192"/>
        <v>0</v>
      </c>
      <c r="CT123" s="394">
        <f t="shared" si="2192"/>
        <v>0</v>
      </c>
      <c r="CU123" s="394">
        <f t="shared" si="2192"/>
        <v>0</v>
      </c>
      <c r="CV123" s="395">
        <f t="shared" si="2192"/>
        <v>0</v>
      </c>
      <c r="CW123" s="393">
        <f>CP123+CT123+CV123</f>
        <v>0</v>
      </c>
      <c r="CX123" s="393">
        <f t="shared" ref="CX123" si="2193">CN123+CR123</f>
        <v>0</v>
      </c>
      <c r="CY123" s="396">
        <f t="shared" ref="CY123:DH123" si="2194">IF($CL123="1",AZ123,0)</f>
        <v>0</v>
      </c>
      <c r="CZ123" s="394">
        <f t="shared" si="2194"/>
        <v>0</v>
      </c>
      <c r="DA123" s="394">
        <f t="shared" si="2194"/>
        <v>0</v>
      </c>
      <c r="DB123" s="394">
        <f t="shared" si="2194"/>
        <v>0</v>
      </c>
      <c r="DC123" s="394">
        <f t="shared" si="2194"/>
        <v>0</v>
      </c>
      <c r="DD123" s="394">
        <f t="shared" si="2194"/>
        <v>0</v>
      </c>
      <c r="DE123" s="394">
        <f t="shared" si="2194"/>
        <v>0</v>
      </c>
      <c r="DF123" s="394">
        <f t="shared" si="2194"/>
        <v>0</v>
      </c>
      <c r="DG123" s="394">
        <f t="shared" si="2194"/>
        <v>0</v>
      </c>
      <c r="DH123" s="395">
        <f t="shared" si="2194"/>
        <v>0</v>
      </c>
      <c r="DI123" s="390">
        <f>DB123+DF123+DH123</f>
        <v>0</v>
      </c>
      <c r="DJ123" s="390">
        <f t="shared" ref="DJ123" si="2195">CZ123+DD123</f>
        <v>0</v>
      </c>
      <c r="DK123" s="431">
        <f>IF(CE123=0,1,0)</f>
        <v>1</v>
      </c>
      <c r="DL123" s="431">
        <f>IFERROR(IF($AF123="N",AH123+AJ123+AL123+AN123,AF123+AH123+AJ123+AL123+AN123),0)*$DK123</f>
        <v>0</v>
      </c>
      <c r="DM123" s="431">
        <f>(AG123+AI123+AK123+AM123+AO123)*$DK123</f>
        <v>0</v>
      </c>
      <c r="DN123" s="431">
        <f>AS123+AW123+AY123-CW123</f>
        <v>0</v>
      </c>
      <c r="DO123" s="431">
        <f>BC123+BG123+BI123-DI123</f>
        <v>0</v>
      </c>
      <c r="DP123" s="431">
        <f>DN123+DO123</f>
        <v>0</v>
      </c>
      <c r="DQ123" s="430" t="str">
        <f>IF(OR(F123=vstupy!B$40,F123=vstupy!B$41,F123=vstupy!B$42,),"0","1")</f>
        <v>0</v>
      </c>
      <c r="DR123" s="396">
        <f>IF($DQ123="1",AQ123,"0")+CF123</f>
        <v>0</v>
      </c>
      <c r="DS123" s="394">
        <f>IF($DQ123="1",AS123,"0")+CG123</f>
        <v>0</v>
      </c>
      <c r="DT123" s="394">
        <f>IF($DQ123="1",AU123,"0")+CH123</f>
        <v>0</v>
      </c>
      <c r="DU123" s="394">
        <f>IF($DQ123="1",AW123,"0")+CI123</f>
        <v>0</v>
      </c>
      <c r="DV123" s="395">
        <f>IF($DQ123="1",AY123,"0")+CJ123</f>
        <v>0</v>
      </c>
      <c r="DW123" s="461">
        <f t="shared" ref="DW123" si="2196">SUM(DR123:DV125)</f>
        <v>0</v>
      </c>
      <c r="DX123" s="396" t="str">
        <f t="shared" ref="DX123" si="2197">IF($DQ123="1",BA123,"0")</f>
        <v>0</v>
      </c>
      <c r="DY123" s="394" t="str">
        <f t="shared" ref="DY123" si="2198">IF($DQ123="1",BC123,"0")</f>
        <v>0</v>
      </c>
      <c r="DZ123" s="394" t="str">
        <f t="shared" ref="DZ123" si="2199">IF($DQ123="1",BE123,"0")</f>
        <v>0</v>
      </c>
      <c r="EA123" s="394" t="str">
        <f>IF($DQ123="1",BG123,"0")</f>
        <v>0</v>
      </c>
      <c r="EB123" s="395" t="str">
        <f>IF($DQ123="1",BI123,"0")</f>
        <v>0</v>
      </c>
      <c r="EC123" s="461">
        <f t="shared" ref="EC123" si="2200">SUM(DX123:EB125)</f>
        <v>0</v>
      </c>
      <c r="ED123" s="462">
        <f>EC123+DW123</f>
        <v>0</v>
      </c>
    </row>
    <row r="124" spans="2:134" ht="12.6" customHeight="1" x14ac:dyDescent="0.2">
      <c r="B124" s="499"/>
      <c r="C124" s="466"/>
      <c r="D124" s="466"/>
      <c r="E124" s="466"/>
      <c r="F124" s="471"/>
      <c r="G124" s="489"/>
      <c r="H124" s="510"/>
      <c r="I124" s="510"/>
      <c r="J124" s="524"/>
      <c r="K124" s="471"/>
      <c r="L124" s="451"/>
      <c r="M124" s="493"/>
      <c r="N124" s="451"/>
      <c r="O124" s="451"/>
      <c r="P124" s="451"/>
      <c r="Q124" s="429"/>
      <c r="R124" s="424"/>
      <c r="S124" s="451"/>
      <c r="T124" s="454"/>
      <c r="U124" s="429"/>
      <c r="V124" s="424"/>
      <c r="W124" s="451"/>
      <c r="X124" s="194" t="s">
        <v>157</v>
      </c>
      <c r="Y124" s="208" t="s">
        <v>152</v>
      </c>
      <c r="Z124" s="205">
        <f>VLOOKUP($X124,vstupy!$B$18:$F$31,MATCH($Y124,vstupy!$B$17:$F$17,0),0)</f>
        <v>0</v>
      </c>
      <c r="AA124" s="133" t="s">
        <v>158</v>
      </c>
      <c r="AB124" s="205">
        <f>VLOOKUP($AA124,vstupy!$B$34:$C$36,2,FALSE)</f>
        <v>0</v>
      </c>
      <c r="AC124" s="205">
        <f t="shared" si="1271"/>
        <v>0</v>
      </c>
      <c r="AD124" s="501"/>
      <c r="AE124" s="474"/>
      <c r="AF124" s="396"/>
      <c r="AG124" s="420"/>
      <c r="AH124" s="420"/>
      <c r="AI124" s="420"/>
      <c r="AJ124" s="420"/>
      <c r="AK124" s="420"/>
      <c r="AL124" s="420"/>
      <c r="AM124" s="427"/>
      <c r="AN124" s="420"/>
      <c r="AO124" s="422"/>
      <c r="AP124" s="396"/>
      <c r="AQ124" s="394"/>
      <c r="AR124" s="394"/>
      <c r="AS124" s="394"/>
      <c r="AT124" s="394"/>
      <c r="AU124" s="394"/>
      <c r="AV124" s="394"/>
      <c r="AW124" s="394"/>
      <c r="AX124" s="394"/>
      <c r="AY124" s="394"/>
      <c r="AZ124" s="394"/>
      <c r="BA124" s="394"/>
      <c r="BB124" s="394"/>
      <c r="BC124" s="394"/>
      <c r="BD124" s="394"/>
      <c r="BE124" s="394"/>
      <c r="BF124" s="394"/>
      <c r="BG124" s="394"/>
      <c r="BH124" s="394"/>
      <c r="BI124" s="534"/>
      <c r="BJ124" s="393"/>
      <c r="BK124" s="396"/>
      <c r="BL124" s="394"/>
      <c r="BM124" s="394"/>
      <c r="BN124" s="394"/>
      <c r="BO124" s="394"/>
      <c r="BP124" s="394"/>
      <c r="BQ124" s="394"/>
      <c r="BR124" s="394"/>
      <c r="BS124" s="394"/>
      <c r="BT124" s="395"/>
      <c r="BU124" s="396"/>
      <c r="BV124" s="394"/>
      <c r="BW124" s="394"/>
      <c r="BX124" s="394"/>
      <c r="BY124" s="394"/>
      <c r="BZ124" s="394"/>
      <c r="CA124" s="394"/>
      <c r="CB124" s="394"/>
      <c r="CC124" s="394"/>
      <c r="CD124" s="395"/>
      <c r="CE124" s="433"/>
      <c r="CF124" s="396"/>
      <c r="CG124" s="394"/>
      <c r="CH124" s="394"/>
      <c r="CI124" s="394"/>
      <c r="CJ124" s="395"/>
      <c r="CK124" s="434"/>
      <c r="CL124" s="436"/>
      <c r="CM124" s="396"/>
      <c r="CN124" s="394"/>
      <c r="CO124" s="394"/>
      <c r="CP124" s="394"/>
      <c r="CQ124" s="394"/>
      <c r="CR124" s="394"/>
      <c r="CS124" s="394"/>
      <c r="CT124" s="394"/>
      <c r="CU124" s="394"/>
      <c r="CV124" s="395"/>
      <c r="CW124" s="393"/>
      <c r="CX124" s="393"/>
      <c r="CY124" s="396"/>
      <c r="CZ124" s="394"/>
      <c r="DA124" s="394"/>
      <c r="DB124" s="394"/>
      <c r="DC124" s="394"/>
      <c r="DD124" s="394"/>
      <c r="DE124" s="394"/>
      <c r="DF124" s="394"/>
      <c r="DG124" s="394"/>
      <c r="DH124" s="395"/>
      <c r="DI124" s="390"/>
      <c r="DJ124" s="390"/>
      <c r="DK124" s="431"/>
      <c r="DL124" s="431"/>
      <c r="DM124" s="431"/>
      <c r="DN124" s="431"/>
      <c r="DO124" s="431"/>
      <c r="DP124" s="431"/>
      <c r="DQ124" s="430"/>
      <c r="DR124" s="396"/>
      <c r="DS124" s="394"/>
      <c r="DT124" s="394"/>
      <c r="DU124" s="394"/>
      <c r="DV124" s="395"/>
      <c r="DW124" s="461"/>
      <c r="DX124" s="396"/>
      <c r="DY124" s="394"/>
      <c r="DZ124" s="394"/>
      <c r="EA124" s="394"/>
      <c r="EB124" s="395"/>
      <c r="EC124" s="461"/>
      <c r="ED124" s="462"/>
    </row>
    <row r="125" spans="2:134" ht="12.6" customHeight="1" x14ac:dyDescent="0.2">
      <c r="B125" s="499"/>
      <c r="C125" s="466"/>
      <c r="D125" s="466"/>
      <c r="E125" s="466"/>
      <c r="F125" s="472"/>
      <c r="G125" s="489"/>
      <c r="H125" s="511"/>
      <c r="I125" s="511"/>
      <c r="J125" s="525"/>
      <c r="K125" s="472"/>
      <c r="L125" s="451"/>
      <c r="M125" s="493"/>
      <c r="N125" s="451"/>
      <c r="O125" s="451"/>
      <c r="P125" s="451"/>
      <c r="Q125" s="429"/>
      <c r="R125" s="424"/>
      <c r="S125" s="451"/>
      <c r="T125" s="454"/>
      <c r="U125" s="429"/>
      <c r="V125" s="424"/>
      <c r="W125" s="451"/>
      <c r="X125" s="194" t="s">
        <v>157</v>
      </c>
      <c r="Y125" s="208" t="s">
        <v>152</v>
      </c>
      <c r="Z125" s="205">
        <f>VLOOKUP($X125,vstupy!$B$18:$F$31,MATCH($Y125,vstupy!$B$17:$F$17,0),0)</f>
        <v>0</v>
      </c>
      <c r="AA125" s="133" t="s">
        <v>158</v>
      </c>
      <c r="AB125" s="205">
        <f>VLOOKUP($AA125,vstupy!$B$34:$C$36,2,FALSE)</f>
        <v>0</v>
      </c>
      <c r="AC125" s="205">
        <f t="shared" si="1271"/>
        <v>0</v>
      </c>
      <c r="AD125" s="502"/>
      <c r="AE125" s="475"/>
      <c r="AF125" s="396"/>
      <c r="AG125" s="420"/>
      <c r="AH125" s="420"/>
      <c r="AI125" s="420"/>
      <c r="AJ125" s="420"/>
      <c r="AK125" s="420"/>
      <c r="AL125" s="420"/>
      <c r="AM125" s="419"/>
      <c r="AN125" s="420"/>
      <c r="AO125" s="422"/>
      <c r="AP125" s="396"/>
      <c r="AQ125" s="394"/>
      <c r="AR125" s="394"/>
      <c r="AS125" s="394"/>
      <c r="AT125" s="394"/>
      <c r="AU125" s="394"/>
      <c r="AV125" s="394"/>
      <c r="AW125" s="394"/>
      <c r="AX125" s="394"/>
      <c r="AY125" s="394"/>
      <c r="AZ125" s="394"/>
      <c r="BA125" s="394"/>
      <c r="BB125" s="394"/>
      <c r="BC125" s="394"/>
      <c r="BD125" s="394"/>
      <c r="BE125" s="394"/>
      <c r="BF125" s="394"/>
      <c r="BG125" s="394"/>
      <c r="BH125" s="394"/>
      <c r="BI125" s="534"/>
      <c r="BJ125" s="393"/>
      <c r="BK125" s="396"/>
      <c r="BL125" s="394"/>
      <c r="BM125" s="394"/>
      <c r="BN125" s="394"/>
      <c r="BO125" s="394"/>
      <c r="BP125" s="394"/>
      <c r="BQ125" s="394"/>
      <c r="BR125" s="394"/>
      <c r="BS125" s="394"/>
      <c r="BT125" s="395"/>
      <c r="BU125" s="396"/>
      <c r="BV125" s="394"/>
      <c r="BW125" s="394"/>
      <c r="BX125" s="394"/>
      <c r="BY125" s="394"/>
      <c r="BZ125" s="394"/>
      <c r="CA125" s="394"/>
      <c r="CB125" s="394"/>
      <c r="CC125" s="394"/>
      <c r="CD125" s="395"/>
      <c r="CE125" s="433"/>
      <c r="CF125" s="396"/>
      <c r="CG125" s="394"/>
      <c r="CH125" s="394"/>
      <c r="CI125" s="394"/>
      <c r="CJ125" s="395"/>
      <c r="CK125" s="434"/>
      <c r="CL125" s="437"/>
      <c r="CM125" s="396"/>
      <c r="CN125" s="394"/>
      <c r="CO125" s="394"/>
      <c r="CP125" s="394"/>
      <c r="CQ125" s="394"/>
      <c r="CR125" s="394"/>
      <c r="CS125" s="394"/>
      <c r="CT125" s="394"/>
      <c r="CU125" s="394"/>
      <c r="CV125" s="395"/>
      <c r="CW125" s="393"/>
      <c r="CX125" s="393"/>
      <c r="CY125" s="396"/>
      <c r="CZ125" s="394"/>
      <c r="DA125" s="394"/>
      <c r="DB125" s="394"/>
      <c r="DC125" s="394"/>
      <c r="DD125" s="394"/>
      <c r="DE125" s="394"/>
      <c r="DF125" s="394"/>
      <c r="DG125" s="394"/>
      <c r="DH125" s="395"/>
      <c r="DI125" s="390"/>
      <c r="DJ125" s="390"/>
      <c r="DK125" s="431"/>
      <c r="DL125" s="431"/>
      <c r="DM125" s="431"/>
      <c r="DN125" s="431"/>
      <c r="DO125" s="431"/>
      <c r="DP125" s="431"/>
      <c r="DQ125" s="430"/>
      <c r="DR125" s="396"/>
      <c r="DS125" s="394"/>
      <c r="DT125" s="394"/>
      <c r="DU125" s="394"/>
      <c r="DV125" s="395"/>
      <c r="DW125" s="461"/>
      <c r="DX125" s="396"/>
      <c r="DY125" s="394"/>
      <c r="DZ125" s="394"/>
      <c r="EA125" s="394"/>
      <c r="EB125" s="395"/>
      <c r="EC125" s="461"/>
      <c r="ED125" s="462"/>
    </row>
    <row r="126" spans="2:134" ht="12.6" customHeight="1" x14ac:dyDescent="0.2">
      <c r="B126" s="477">
        <f t="shared" ref="B126" si="2201">B123+1</f>
        <v>40</v>
      </c>
      <c r="C126" s="467"/>
      <c r="D126" s="467"/>
      <c r="E126" s="467"/>
      <c r="F126" s="485" t="s">
        <v>212</v>
      </c>
      <c r="G126" s="491"/>
      <c r="H126" s="496" t="str">
        <f t="shared" ref="H126" si="2202">IF($F126="3e)  Skoršia transpozícia  - zavedenie transpozície pred termínom ktorý určuje smernica EÚ. "," ","")</f>
        <v/>
      </c>
      <c r="I126" s="496" t="str">
        <f t="shared" ref="I126" si="2203">IF($F126="3e)  Skoršia transpozícia  - zavedenie transpozície pred termínom ktorý určuje smernica EÚ. ",$H126,"NA")</f>
        <v>NA</v>
      </c>
      <c r="J126" s="526">
        <f>IF(I126&gt;12,1,I126/12)</f>
        <v>1</v>
      </c>
      <c r="K126" s="485"/>
      <c r="L126" s="452"/>
      <c r="M126" s="492">
        <f>IF(L126="N",0,L126)</f>
        <v>0</v>
      </c>
      <c r="N126" s="452" t="s">
        <v>212</v>
      </c>
      <c r="O126" s="452"/>
      <c r="P126" s="452"/>
      <c r="Q126" s="428" t="s">
        <v>36</v>
      </c>
      <c r="R126" s="423">
        <f>VLOOKUP(Q126,vstupy!$B$3:$C$15,2,FALSE)</f>
        <v>0</v>
      </c>
      <c r="S126" s="452"/>
      <c r="T126" s="453"/>
      <c r="U126" s="428" t="s">
        <v>36</v>
      </c>
      <c r="V126" s="423">
        <f>VLOOKUP(U126,vstupy!$B$3:$C$15,2,FALSE)</f>
        <v>0</v>
      </c>
      <c r="W126" s="452"/>
      <c r="X126" s="330" t="s">
        <v>157</v>
      </c>
      <c r="Y126" s="331" t="s">
        <v>152</v>
      </c>
      <c r="Z126" s="332">
        <f>VLOOKUP($X126,vstupy!$B$18:$F$31,MATCH($Y126,vstupy!$B$17:$F$17,0),0)</f>
        <v>0</v>
      </c>
      <c r="AA126" s="333" t="s">
        <v>158</v>
      </c>
      <c r="AB126" s="332">
        <f>VLOOKUP($AA126,vstupy!$B$34:$C$36,2,FALSE)</f>
        <v>0</v>
      </c>
      <c r="AC126" s="332">
        <f t="shared" si="1271"/>
        <v>0</v>
      </c>
      <c r="AD126" s="480" t="s">
        <v>36</v>
      </c>
      <c r="AE126" s="473">
        <f>VLOOKUP(AD126,vstupy!$B$3:$C$15,2,FALSE)</f>
        <v>0</v>
      </c>
      <c r="AF126" s="476" t="str">
        <f>IFERROR(IF(M126=0,"N",O126/L126*J126),0)</f>
        <v>N</v>
      </c>
      <c r="AG126" s="420">
        <f>O126*J126</f>
        <v>0</v>
      </c>
      <c r="AH126" s="432">
        <f t="shared" ref="AH126" si="2204">P126*R126*J126</f>
        <v>0</v>
      </c>
      <c r="AI126" s="419">
        <f t="shared" ref="AI126" si="2205">IFERROR(AH126*M126,0)</f>
        <v>0</v>
      </c>
      <c r="AJ126" s="432" t="str">
        <f t="shared" si="1393"/>
        <v>N</v>
      </c>
      <c r="AK126" s="420">
        <f t="shared" ref="AK126" si="2206">S126*J126</f>
        <v>0</v>
      </c>
      <c r="AL126" s="420">
        <f>T126*V126*J126</f>
        <v>0</v>
      </c>
      <c r="AM126" s="425">
        <f t="shared" ref="AM126" si="2207">IFERROR(AL126*M126,0)</f>
        <v>0</v>
      </c>
      <c r="AN126" s="419">
        <f t="shared" ref="AN126" si="2208">IF(W126&gt;0,IF(AE126&gt;0,($G$5/160)*(W126/60)*AE126*J126,0),IF(AE126&gt;0,($G$5/160)*((AC126+AC127+AC128)/60)*AE126*J126,0))</f>
        <v>0</v>
      </c>
      <c r="AO126" s="422">
        <f>IFERROR(AN126*M126,0)</f>
        <v>0</v>
      </c>
      <c r="AP126" s="396">
        <f t="shared" ref="AP126" si="2209">IF($N126="In (zvyšuje náklady)",AF126,0)</f>
        <v>0</v>
      </c>
      <c r="AQ126" s="394">
        <f t="shared" ref="AQ126" si="2210">IF($N126="In (zvyšuje náklady)",AG126,0)</f>
        <v>0</v>
      </c>
      <c r="AR126" s="394">
        <f t="shared" ref="AR126" si="2211">IF($N126="In (zvyšuje náklady)",AH126,0)</f>
        <v>0</v>
      </c>
      <c r="AS126" s="394">
        <f t="shared" ref="AS126" si="2212">IF($N126="In (zvyšuje náklady)",AI126,0)</f>
        <v>0</v>
      </c>
      <c r="AT126" s="394">
        <f t="shared" ref="AT126" si="2213">IF($N126="In (zvyšuje náklady)",AJ126,0)</f>
        <v>0</v>
      </c>
      <c r="AU126" s="394">
        <f t="shared" ref="AU126" si="2214">IF($N126="In (zvyšuje náklady)",AK126,0)</f>
        <v>0</v>
      </c>
      <c r="AV126" s="394">
        <f t="shared" ref="AV126" si="2215">IF($N126="In (zvyšuje náklady)",AL126,0)</f>
        <v>0</v>
      </c>
      <c r="AW126" s="394">
        <f t="shared" ref="AW126" si="2216">IF($N126="In (zvyšuje náklady)",AM126,0)</f>
        <v>0</v>
      </c>
      <c r="AX126" s="394">
        <f t="shared" ref="AX126" si="2217">IF($N126="In (zvyšuje náklady)",AN126,0)</f>
        <v>0</v>
      </c>
      <c r="AY126" s="394">
        <f t="shared" ref="AY126" si="2218">IF($N126="In (zvyšuje náklady)",AO126,0)</f>
        <v>0</v>
      </c>
      <c r="AZ126" s="394" t="str">
        <f t="shared" ref="AZ126" si="2219">IF($N126="Out (znižuje náklady)",AF126,"0")</f>
        <v>0</v>
      </c>
      <c r="BA126" s="394" t="str">
        <f t="shared" ref="BA126" si="2220">IF($N126="Out (znižuje náklady)",AG126,"0")</f>
        <v>0</v>
      </c>
      <c r="BB126" s="394" t="str">
        <f t="shared" ref="BB126" si="2221">IF($N126="Out (znižuje náklady)",AH126,"0")</f>
        <v>0</v>
      </c>
      <c r="BC126" s="394" t="str">
        <f t="shared" ref="BC126" si="2222">IF($N126="Out (znižuje náklady)",AI126,"0")</f>
        <v>0</v>
      </c>
      <c r="BD126" s="394" t="str">
        <f t="shared" ref="BD126" si="2223">IF($N126="Out (znižuje náklady)",AJ126,"0")</f>
        <v>0</v>
      </c>
      <c r="BE126" s="394" t="str">
        <f t="shared" ref="BE126" si="2224">IF($N126="Out (znižuje náklady)",AK126,"0")</f>
        <v>0</v>
      </c>
      <c r="BF126" s="394" t="str">
        <f t="shared" ref="BF126" si="2225">IF($N126="Out (znižuje náklady)",AL126,"0")</f>
        <v>0</v>
      </c>
      <c r="BG126" s="394" t="str">
        <f t="shared" ref="BG126" si="2226">IF($N126="Out (znižuje náklady)",AM126,"0")</f>
        <v>0</v>
      </c>
      <c r="BH126" s="394" t="str">
        <f t="shared" ref="BH126" si="2227">IF($N126="Out (znižuje náklady)",AN126,"0")</f>
        <v>0</v>
      </c>
      <c r="BI126" s="534" t="str">
        <f t="shared" ref="BI126" si="2228">IF($N126="Out (znižuje náklady)",AO126,"0")</f>
        <v>0</v>
      </c>
      <c r="BJ126" s="393">
        <f>IF(F126=vstupy!$B$47,0,1)</f>
        <v>1</v>
      </c>
      <c r="BK126" s="396">
        <f t="shared" ref="BK126" si="2229">$BJ126*AP126</f>
        <v>0</v>
      </c>
      <c r="BL126" s="394">
        <f t="shared" ref="BL126" si="2230">$BJ126*AQ126</f>
        <v>0</v>
      </c>
      <c r="BM126" s="394">
        <f t="shared" ref="BM126" si="2231">$BJ126*AR126</f>
        <v>0</v>
      </c>
      <c r="BN126" s="394">
        <f t="shared" ref="BN126" si="2232">$BJ126*AS126</f>
        <v>0</v>
      </c>
      <c r="BO126" s="394">
        <f t="shared" ref="BO126" si="2233">$BJ126*AT126</f>
        <v>0</v>
      </c>
      <c r="BP126" s="394">
        <f t="shared" ref="BP126" si="2234">$BJ126*AU126</f>
        <v>0</v>
      </c>
      <c r="BQ126" s="394">
        <f t="shared" ref="BQ126" si="2235">$BJ126*AV126</f>
        <v>0</v>
      </c>
      <c r="BR126" s="394">
        <f t="shared" ref="BR126" si="2236">$BJ126*AW126</f>
        <v>0</v>
      </c>
      <c r="BS126" s="394">
        <f t="shared" ref="BS126" si="2237">$BJ126*AX126</f>
        <v>0</v>
      </c>
      <c r="BT126" s="395">
        <f t="shared" ref="BT126" si="2238">$BJ126*AY126</f>
        <v>0</v>
      </c>
      <c r="BU126" s="396">
        <f t="shared" ref="BU126" si="2239">$BJ126*AZ126</f>
        <v>0</v>
      </c>
      <c r="BV126" s="394">
        <f t="shared" ref="BV126" si="2240">$BJ126*BA126</f>
        <v>0</v>
      </c>
      <c r="BW126" s="394">
        <f t="shared" ref="BW126" si="2241">$BJ126*BB126</f>
        <v>0</v>
      </c>
      <c r="BX126" s="394">
        <f t="shared" ref="BX126" si="2242">$BJ126*BC126</f>
        <v>0</v>
      </c>
      <c r="BY126" s="394">
        <f t="shared" ref="BY126" si="2243">$BJ126*BD126</f>
        <v>0</v>
      </c>
      <c r="BZ126" s="394">
        <f t="shared" ref="BZ126" si="2244">$BJ126*BE126</f>
        <v>0</v>
      </c>
      <c r="CA126" s="394">
        <f t="shared" ref="CA126" si="2245">$BJ126*BF126</f>
        <v>0</v>
      </c>
      <c r="CB126" s="394">
        <f t="shared" ref="CB126" si="2246">$BJ126*BG126</f>
        <v>0</v>
      </c>
      <c r="CC126" s="394">
        <f t="shared" ref="CC126" si="2247">$BJ126*BH126</f>
        <v>0</v>
      </c>
      <c r="CD126" s="395">
        <f t="shared" ref="CD126" si="2248">$BJ126*BI126</f>
        <v>0</v>
      </c>
      <c r="CE126" s="433">
        <f>IF(N126="Nemení sa",1,0)</f>
        <v>0</v>
      </c>
      <c r="CF126" s="396">
        <f>AG126*$CE126</f>
        <v>0</v>
      </c>
      <c r="CG126" s="394">
        <f>AI126*$CE126</f>
        <v>0</v>
      </c>
      <c r="CH126" s="394">
        <f>AK126*$CE126</f>
        <v>0</v>
      </c>
      <c r="CI126" s="394">
        <f>AM126*$CE126</f>
        <v>0</v>
      </c>
      <c r="CJ126" s="395">
        <f>AO126*$CE126</f>
        <v>0</v>
      </c>
      <c r="CK126" s="434">
        <f t="shared" ref="CK126" si="2249">SUM(CF126:CJ128)</f>
        <v>0</v>
      </c>
      <c r="CL126" s="435">
        <f>IF(F126=vstupy!B$42,"1",0)</f>
        <v>0</v>
      </c>
      <c r="CM126" s="396">
        <f t="shared" ref="CM126:CV126" si="2250">IF($CL126="1",AP126,0)</f>
        <v>0</v>
      </c>
      <c r="CN126" s="394">
        <f t="shared" si="2250"/>
        <v>0</v>
      </c>
      <c r="CO126" s="394">
        <f t="shared" si="2250"/>
        <v>0</v>
      </c>
      <c r="CP126" s="394">
        <f t="shared" si="2250"/>
        <v>0</v>
      </c>
      <c r="CQ126" s="394">
        <f t="shared" si="2250"/>
        <v>0</v>
      </c>
      <c r="CR126" s="394">
        <f t="shared" si="2250"/>
        <v>0</v>
      </c>
      <c r="CS126" s="394">
        <f t="shared" si="2250"/>
        <v>0</v>
      </c>
      <c r="CT126" s="394">
        <f t="shared" si="2250"/>
        <v>0</v>
      </c>
      <c r="CU126" s="394">
        <f t="shared" si="2250"/>
        <v>0</v>
      </c>
      <c r="CV126" s="395">
        <f t="shared" si="2250"/>
        <v>0</v>
      </c>
      <c r="CW126" s="393">
        <f>CP126+CT126+CV126</f>
        <v>0</v>
      </c>
      <c r="CX126" s="393">
        <f t="shared" ref="CX126" si="2251">CN126+CR126</f>
        <v>0</v>
      </c>
      <c r="CY126" s="396">
        <f t="shared" ref="CY126:DH126" si="2252">IF($CL126="1",AZ126,0)</f>
        <v>0</v>
      </c>
      <c r="CZ126" s="394">
        <f t="shared" si="2252"/>
        <v>0</v>
      </c>
      <c r="DA126" s="394">
        <f t="shared" si="2252"/>
        <v>0</v>
      </c>
      <c r="DB126" s="394">
        <f t="shared" si="2252"/>
        <v>0</v>
      </c>
      <c r="DC126" s="394">
        <f t="shared" si="2252"/>
        <v>0</v>
      </c>
      <c r="DD126" s="394">
        <f t="shared" si="2252"/>
        <v>0</v>
      </c>
      <c r="DE126" s="394">
        <f t="shared" si="2252"/>
        <v>0</v>
      </c>
      <c r="DF126" s="394">
        <f t="shared" si="2252"/>
        <v>0</v>
      </c>
      <c r="DG126" s="394">
        <f t="shared" si="2252"/>
        <v>0</v>
      </c>
      <c r="DH126" s="395">
        <f t="shared" si="2252"/>
        <v>0</v>
      </c>
      <c r="DI126" s="390">
        <f>DB126+DF126+DH126</f>
        <v>0</v>
      </c>
      <c r="DJ126" s="390">
        <f t="shared" ref="DJ126" si="2253">CZ126+DD126</f>
        <v>0</v>
      </c>
      <c r="DK126" s="431">
        <f>IF(CE126=0,1,0)</f>
        <v>1</v>
      </c>
      <c r="DL126" s="431">
        <f>IFERROR(IF($AF126="N",AH126+AJ126+AL126+AN126,AF126+AH126+AJ126+AL126+AN126),0)*$DK126</f>
        <v>0</v>
      </c>
      <c r="DM126" s="431">
        <f>(AG126+AI126+AK126+AM126+AO126)*$DK126</f>
        <v>0</v>
      </c>
      <c r="DN126" s="431">
        <f>AS126+AW126+AY126-CW126</f>
        <v>0</v>
      </c>
      <c r="DO126" s="431">
        <f>BC126+BG126+BI126-DI126</f>
        <v>0</v>
      </c>
      <c r="DP126" s="431">
        <f>DN126+DO126</f>
        <v>0</v>
      </c>
      <c r="DQ126" s="430" t="str">
        <f>IF(OR(F126=vstupy!B$40,F126=vstupy!B$41,F126=vstupy!B$42,),"0","1")</f>
        <v>0</v>
      </c>
      <c r="DR126" s="396">
        <f>IF($DQ126="1",AQ126,"0")+CF126</f>
        <v>0</v>
      </c>
      <c r="DS126" s="394">
        <f>IF($DQ126="1",AS126,"0")+CG126</f>
        <v>0</v>
      </c>
      <c r="DT126" s="394">
        <f>IF($DQ126="1",AU126,"0")+CH126</f>
        <v>0</v>
      </c>
      <c r="DU126" s="394">
        <f>IF($DQ126="1",AW126,"0")+CI126</f>
        <v>0</v>
      </c>
      <c r="DV126" s="395">
        <f>IF($DQ126="1",AY126,"0")+CJ126</f>
        <v>0</v>
      </c>
      <c r="DW126" s="461">
        <f t="shared" ref="DW126" si="2254">SUM(DR126:DV128)</f>
        <v>0</v>
      </c>
      <c r="DX126" s="396" t="str">
        <f t="shared" ref="DX126" si="2255">IF($DQ126="1",BA126,"0")</f>
        <v>0</v>
      </c>
      <c r="DY126" s="394" t="str">
        <f t="shared" ref="DY126" si="2256">IF($DQ126="1",BC126,"0")</f>
        <v>0</v>
      </c>
      <c r="DZ126" s="394" t="str">
        <f t="shared" ref="DZ126" si="2257">IF($DQ126="1",BE126,"0")</f>
        <v>0</v>
      </c>
      <c r="EA126" s="394" t="str">
        <f>IF($DQ126="1",BG126,"0")</f>
        <v>0</v>
      </c>
      <c r="EB126" s="395" t="str">
        <f>IF($DQ126="1",BI126,"0")</f>
        <v>0</v>
      </c>
      <c r="EC126" s="461">
        <f t="shared" ref="EC126" si="2258">SUM(DX126:EB128)</f>
        <v>0</v>
      </c>
      <c r="ED126" s="462">
        <f>EC126+DW126</f>
        <v>0</v>
      </c>
    </row>
    <row r="127" spans="2:134" ht="12.6" customHeight="1" x14ac:dyDescent="0.2">
      <c r="B127" s="477"/>
      <c r="C127" s="467"/>
      <c r="D127" s="467"/>
      <c r="E127" s="467"/>
      <c r="F127" s="486"/>
      <c r="G127" s="491"/>
      <c r="H127" s="497"/>
      <c r="I127" s="497"/>
      <c r="J127" s="527"/>
      <c r="K127" s="486"/>
      <c r="L127" s="452"/>
      <c r="M127" s="492"/>
      <c r="N127" s="452"/>
      <c r="O127" s="452"/>
      <c r="P127" s="452"/>
      <c r="Q127" s="428"/>
      <c r="R127" s="423"/>
      <c r="S127" s="452"/>
      <c r="T127" s="453"/>
      <c r="U127" s="428"/>
      <c r="V127" s="423"/>
      <c r="W127" s="452"/>
      <c r="X127" s="330" t="s">
        <v>157</v>
      </c>
      <c r="Y127" s="331" t="s">
        <v>152</v>
      </c>
      <c r="Z127" s="332">
        <f>VLOOKUP($X127,vstupy!$B$18:$F$31,MATCH($Y127,vstupy!$B$17:$F$17,0),0)</f>
        <v>0</v>
      </c>
      <c r="AA127" s="333" t="s">
        <v>158</v>
      </c>
      <c r="AB127" s="332">
        <f>VLOOKUP($AA127,vstupy!$B$34:$C$36,2,FALSE)</f>
        <v>0</v>
      </c>
      <c r="AC127" s="332">
        <f t="shared" si="1271"/>
        <v>0</v>
      </c>
      <c r="AD127" s="481"/>
      <c r="AE127" s="474"/>
      <c r="AF127" s="396"/>
      <c r="AG127" s="420"/>
      <c r="AH127" s="420"/>
      <c r="AI127" s="420"/>
      <c r="AJ127" s="420"/>
      <c r="AK127" s="420"/>
      <c r="AL127" s="420"/>
      <c r="AM127" s="427"/>
      <c r="AN127" s="420"/>
      <c r="AO127" s="422"/>
      <c r="AP127" s="396"/>
      <c r="AQ127" s="394"/>
      <c r="AR127" s="394"/>
      <c r="AS127" s="394"/>
      <c r="AT127" s="394"/>
      <c r="AU127" s="394"/>
      <c r="AV127" s="394"/>
      <c r="AW127" s="394"/>
      <c r="AX127" s="394"/>
      <c r="AY127" s="394"/>
      <c r="AZ127" s="394"/>
      <c r="BA127" s="394"/>
      <c r="BB127" s="394"/>
      <c r="BC127" s="394"/>
      <c r="BD127" s="394"/>
      <c r="BE127" s="394"/>
      <c r="BF127" s="394"/>
      <c r="BG127" s="394"/>
      <c r="BH127" s="394"/>
      <c r="BI127" s="534"/>
      <c r="BJ127" s="393"/>
      <c r="BK127" s="396"/>
      <c r="BL127" s="394"/>
      <c r="BM127" s="394"/>
      <c r="BN127" s="394"/>
      <c r="BO127" s="394"/>
      <c r="BP127" s="394"/>
      <c r="BQ127" s="394"/>
      <c r="BR127" s="394"/>
      <c r="BS127" s="394"/>
      <c r="BT127" s="395"/>
      <c r="BU127" s="396"/>
      <c r="BV127" s="394"/>
      <c r="BW127" s="394"/>
      <c r="BX127" s="394"/>
      <c r="BY127" s="394"/>
      <c r="BZ127" s="394"/>
      <c r="CA127" s="394"/>
      <c r="CB127" s="394"/>
      <c r="CC127" s="394"/>
      <c r="CD127" s="395"/>
      <c r="CE127" s="433"/>
      <c r="CF127" s="396"/>
      <c r="CG127" s="394"/>
      <c r="CH127" s="394"/>
      <c r="CI127" s="394"/>
      <c r="CJ127" s="395"/>
      <c r="CK127" s="434"/>
      <c r="CL127" s="436"/>
      <c r="CM127" s="396"/>
      <c r="CN127" s="394"/>
      <c r="CO127" s="394"/>
      <c r="CP127" s="394"/>
      <c r="CQ127" s="394"/>
      <c r="CR127" s="394"/>
      <c r="CS127" s="394"/>
      <c r="CT127" s="394"/>
      <c r="CU127" s="394"/>
      <c r="CV127" s="395"/>
      <c r="CW127" s="393"/>
      <c r="CX127" s="393"/>
      <c r="CY127" s="396"/>
      <c r="CZ127" s="394"/>
      <c r="DA127" s="394"/>
      <c r="DB127" s="394"/>
      <c r="DC127" s="394"/>
      <c r="DD127" s="394"/>
      <c r="DE127" s="394"/>
      <c r="DF127" s="394"/>
      <c r="DG127" s="394"/>
      <c r="DH127" s="395"/>
      <c r="DI127" s="390"/>
      <c r="DJ127" s="390"/>
      <c r="DK127" s="431"/>
      <c r="DL127" s="431"/>
      <c r="DM127" s="431"/>
      <c r="DN127" s="431"/>
      <c r="DO127" s="431"/>
      <c r="DP127" s="431"/>
      <c r="DQ127" s="430"/>
      <c r="DR127" s="396"/>
      <c r="DS127" s="394"/>
      <c r="DT127" s="394"/>
      <c r="DU127" s="394"/>
      <c r="DV127" s="395"/>
      <c r="DW127" s="461"/>
      <c r="DX127" s="396"/>
      <c r="DY127" s="394"/>
      <c r="DZ127" s="394"/>
      <c r="EA127" s="394"/>
      <c r="EB127" s="395"/>
      <c r="EC127" s="461"/>
      <c r="ED127" s="462"/>
    </row>
    <row r="128" spans="2:134" ht="12.6" customHeight="1" x14ac:dyDescent="0.2">
      <c r="B128" s="477"/>
      <c r="C128" s="467"/>
      <c r="D128" s="467"/>
      <c r="E128" s="467"/>
      <c r="F128" s="487"/>
      <c r="G128" s="491"/>
      <c r="H128" s="498"/>
      <c r="I128" s="498"/>
      <c r="J128" s="528"/>
      <c r="K128" s="487"/>
      <c r="L128" s="452"/>
      <c r="M128" s="492"/>
      <c r="N128" s="452"/>
      <c r="O128" s="452"/>
      <c r="P128" s="452"/>
      <c r="Q128" s="428"/>
      <c r="R128" s="423"/>
      <c r="S128" s="452"/>
      <c r="T128" s="453"/>
      <c r="U128" s="428"/>
      <c r="V128" s="423"/>
      <c r="W128" s="452"/>
      <c r="X128" s="330" t="s">
        <v>157</v>
      </c>
      <c r="Y128" s="331" t="s">
        <v>152</v>
      </c>
      <c r="Z128" s="332">
        <f>VLOOKUP($X128,vstupy!$B$18:$F$31,MATCH($Y128,vstupy!$B$17:$F$17,0),0)</f>
        <v>0</v>
      </c>
      <c r="AA128" s="333" t="s">
        <v>158</v>
      </c>
      <c r="AB128" s="332">
        <f>VLOOKUP($AA128,vstupy!$B$34:$C$36,2,FALSE)</f>
        <v>0</v>
      </c>
      <c r="AC128" s="332">
        <f t="shared" si="1271"/>
        <v>0</v>
      </c>
      <c r="AD128" s="482"/>
      <c r="AE128" s="475"/>
      <c r="AF128" s="396"/>
      <c r="AG128" s="420"/>
      <c r="AH128" s="420"/>
      <c r="AI128" s="420"/>
      <c r="AJ128" s="420"/>
      <c r="AK128" s="420"/>
      <c r="AL128" s="420"/>
      <c r="AM128" s="419"/>
      <c r="AN128" s="420"/>
      <c r="AO128" s="422"/>
      <c r="AP128" s="396"/>
      <c r="AQ128" s="394"/>
      <c r="AR128" s="394"/>
      <c r="AS128" s="394"/>
      <c r="AT128" s="394"/>
      <c r="AU128" s="394"/>
      <c r="AV128" s="394"/>
      <c r="AW128" s="394"/>
      <c r="AX128" s="394"/>
      <c r="AY128" s="394"/>
      <c r="AZ128" s="394"/>
      <c r="BA128" s="394"/>
      <c r="BB128" s="394"/>
      <c r="BC128" s="394"/>
      <c r="BD128" s="394"/>
      <c r="BE128" s="394"/>
      <c r="BF128" s="394"/>
      <c r="BG128" s="394"/>
      <c r="BH128" s="394"/>
      <c r="BI128" s="534"/>
      <c r="BJ128" s="393"/>
      <c r="BK128" s="396"/>
      <c r="BL128" s="394"/>
      <c r="BM128" s="394"/>
      <c r="BN128" s="394"/>
      <c r="BO128" s="394"/>
      <c r="BP128" s="394"/>
      <c r="BQ128" s="394"/>
      <c r="BR128" s="394"/>
      <c r="BS128" s="394"/>
      <c r="BT128" s="395"/>
      <c r="BU128" s="396"/>
      <c r="BV128" s="394"/>
      <c r="BW128" s="394"/>
      <c r="BX128" s="394"/>
      <c r="BY128" s="394"/>
      <c r="BZ128" s="394"/>
      <c r="CA128" s="394"/>
      <c r="CB128" s="394"/>
      <c r="CC128" s="394"/>
      <c r="CD128" s="395"/>
      <c r="CE128" s="433"/>
      <c r="CF128" s="396"/>
      <c r="CG128" s="394"/>
      <c r="CH128" s="394"/>
      <c r="CI128" s="394"/>
      <c r="CJ128" s="395"/>
      <c r="CK128" s="434"/>
      <c r="CL128" s="437"/>
      <c r="CM128" s="396"/>
      <c r="CN128" s="394"/>
      <c r="CO128" s="394"/>
      <c r="CP128" s="394"/>
      <c r="CQ128" s="394"/>
      <c r="CR128" s="394"/>
      <c r="CS128" s="394"/>
      <c r="CT128" s="394"/>
      <c r="CU128" s="394"/>
      <c r="CV128" s="395"/>
      <c r="CW128" s="393"/>
      <c r="CX128" s="393"/>
      <c r="CY128" s="396"/>
      <c r="CZ128" s="394"/>
      <c r="DA128" s="394"/>
      <c r="DB128" s="394"/>
      <c r="DC128" s="394"/>
      <c r="DD128" s="394"/>
      <c r="DE128" s="394"/>
      <c r="DF128" s="394"/>
      <c r="DG128" s="394"/>
      <c r="DH128" s="395"/>
      <c r="DI128" s="390"/>
      <c r="DJ128" s="390"/>
      <c r="DK128" s="431"/>
      <c r="DL128" s="431"/>
      <c r="DM128" s="431"/>
      <c r="DN128" s="431"/>
      <c r="DO128" s="431"/>
      <c r="DP128" s="431"/>
      <c r="DQ128" s="430"/>
      <c r="DR128" s="396"/>
      <c r="DS128" s="394"/>
      <c r="DT128" s="394"/>
      <c r="DU128" s="394"/>
      <c r="DV128" s="395"/>
      <c r="DW128" s="461"/>
      <c r="DX128" s="396"/>
      <c r="DY128" s="394"/>
      <c r="DZ128" s="394"/>
      <c r="EA128" s="394"/>
      <c r="EB128" s="395"/>
      <c r="EC128" s="461"/>
      <c r="ED128" s="462"/>
    </row>
    <row r="129" spans="2:134" ht="12.6" customHeight="1" x14ac:dyDescent="0.2">
      <c r="B129" s="499">
        <f t="shared" ref="B129" si="2259">B126+1</f>
        <v>41</v>
      </c>
      <c r="C129" s="466"/>
      <c r="D129" s="466"/>
      <c r="E129" s="466"/>
      <c r="F129" s="470" t="s">
        <v>212</v>
      </c>
      <c r="G129" s="489"/>
      <c r="H129" s="509" t="str">
        <f t="shared" ref="H129" si="2260">IF($F129="3e)  Skoršia transpozícia  - zavedenie transpozície pred termínom ktorý určuje smernica EÚ. "," ","")</f>
        <v/>
      </c>
      <c r="I129" s="509" t="str">
        <f t="shared" ref="I129" si="2261">IF($F129="3e)  Skoršia transpozícia  - zavedenie transpozície pred termínom ktorý určuje smernica EÚ. ",$H129,"NA")</f>
        <v>NA</v>
      </c>
      <c r="J129" s="523">
        <f>IF(I129&gt;12,1,I129/12)</f>
        <v>1</v>
      </c>
      <c r="K129" s="470"/>
      <c r="L129" s="451"/>
      <c r="M129" s="493">
        <f>IF(L129="N",0,L129)</f>
        <v>0</v>
      </c>
      <c r="N129" s="451" t="s">
        <v>212</v>
      </c>
      <c r="O129" s="451"/>
      <c r="P129" s="451"/>
      <c r="Q129" s="429" t="s">
        <v>36</v>
      </c>
      <c r="R129" s="424">
        <f>VLOOKUP(Q129,vstupy!$B$3:$C$15,2,FALSE)</f>
        <v>0</v>
      </c>
      <c r="S129" s="451"/>
      <c r="T129" s="454"/>
      <c r="U129" s="429" t="s">
        <v>36</v>
      </c>
      <c r="V129" s="424">
        <f>VLOOKUP(U129,vstupy!$B$3:$C$15,2,FALSE)</f>
        <v>0</v>
      </c>
      <c r="W129" s="451"/>
      <c r="X129" s="194" t="s">
        <v>157</v>
      </c>
      <c r="Y129" s="208" t="s">
        <v>152</v>
      </c>
      <c r="Z129" s="205">
        <f>VLOOKUP($X129,vstupy!$B$18:$F$31,MATCH($Y129,vstupy!$B$17:$F$17,0),0)</f>
        <v>0</v>
      </c>
      <c r="AA129" s="133" t="s">
        <v>158</v>
      </c>
      <c r="AB129" s="205">
        <f>VLOOKUP($AA129,vstupy!$B$34:$C$36,2,FALSE)</f>
        <v>0</v>
      </c>
      <c r="AC129" s="205">
        <f t="shared" si="1271"/>
        <v>0</v>
      </c>
      <c r="AD129" s="500" t="s">
        <v>36</v>
      </c>
      <c r="AE129" s="473">
        <f>VLOOKUP(AD129,vstupy!$B$3:$C$15,2,FALSE)</f>
        <v>0</v>
      </c>
      <c r="AF129" s="476" t="str">
        <f>IFERROR(IF(M129=0,"N",O129/L129*J129),0)</f>
        <v>N</v>
      </c>
      <c r="AG129" s="420">
        <f>O129*J129</f>
        <v>0</v>
      </c>
      <c r="AH129" s="432">
        <f t="shared" ref="AH129" si="2262">P129*R129*J129</f>
        <v>0</v>
      </c>
      <c r="AI129" s="419">
        <f t="shared" ref="AI129" si="2263">IFERROR(AH129*M129,0)</f>
        <v>0</v>
      </c>
      <c r="AJ129" s="432" t="str">
        <f t="shared" si="1393"/>
        <v>N</v>
      </c>
      <c r="AK129" s="420">
        <f t="shared" ref="AK129" si="2264">S129*J129</f>
        <v>0</v>
      </c>
      <c r="AL129" s="420">
        <f>T129*V129*J129</f>
        <v>0</v>
      </c>
      <c r="AM129" s="425">
        <f t="shared" ref="AM129" si="2265">IFERROR(AL129*M129,0)</f>
        <v>0</v>
      </c>
      <c r="AN129" s="419">
        <f t="shared" ref="AN129" si="2266">IF(W129&gt;0,IF(AE129&gt;0,($G$5/160)*(W129/60)*AE129*J129,0),IF(AE129&gt;0,($G$5/160)*((AC129+AC130+AC131)/60)*AE129*J129,0))</f>
        <v>0</v>
      </c>
      <c r="AO129" s="422">
        <f>IFERROR(AN129*M129,0)</f>
        <v>0</v>
      </c>
      <c r="AP129" s="396">
        <f t="shared" ref="AP129" si="2267">IF($N129="In (zvyšuje náklady)",AF129,0)</f>
        <v>0</v>
      </c>
      <c r="AQ129" s="394">
        <f t="shared" ref="AQ129" si="2268">IF($N129="In (zvyšuje náklady)",AG129,0)</f>
        <v>0</v>
      </c>
      <c r="AR129" s="394">
        <f t="shared" ref="AR129" si="2269">IF($N129="In (zvyšuje náklady)",AH129,0)</f>
        <v>0</v>
      </c>
      <c r="AS129" s="394">
        <f t="shared" ref="AS129" si="2270">IF($N129="In (zvyšuje náklady)",AI129,0)</f>
        <v>0</v>
      </c>
      <c r="AT129" s="394">
        <f t="shared" ref="AT129" si="2271">IF($N129="In (zvyšuje náklady)",AJ129,0)</f>
        <v>0</v>
      </c>
      <c r="AU129" s="394">
        <f t="shared" ref="AU129" si="2272">IF($N129="In (zvyšuje náklady)",AK129,0)</f>
        <v>0</v>
      </c>
      <c r="AV129" s="394">
        <f t="shared" ref="AV129" si="2273">IF($N129="In (zvyšuje náklady)",AL129,0)</f>
        <v>0</v>
      </c>
      <c r="AW129" s="394">
        <f t="shared" ref="AW129" si="2274">IF($N129="In (zvyšuje náklady)",AM129,0)</f>
        <v>0</v>
      </c>
      <c r="AX129" s="394">
        <f t="shared" ref="AX129" si="2275">IF($N129="In (zvyšuje náklady)",AN129,0)</f>
        <v>0</v>
      </c>
      <c r="AY129" s="394">
        <f t="shared" ref="AY129" si="2276">IF($N129="In (zvyšuje náklady)",AO129,0)</f>
        <v>0</v>
      </c>
      <c r="AZ129" s="394" t="str">
        <f t="shared" ref="AZ129" si="2277">IF($N129="Out (znižuje náklady)",AF129,"0")</f>
        <v>0</v>
      </c>
      <c r="BA129" s="394" t="str">
        <f t="shared" ref="BA129" si="2278">IF($N129="Out (znižuje náklady)",AG129,"0")</f>
        <v>0</v>
      </c>
      <c r="BB129" s="394" t="str">
        <f t="shared" ref="BB129" si="2279">IF($N129="Out (znižuje náklady)",AH129,"0")</f>
        <v>0</v>
      </c>
      <c r="BC129" s="394" t="str">
        <f t="shared" ref="BC129" si="2280">IF($N129="Out (znižuje náklady)",AI129,"0")</f>
        <v>0</v>
      </c>
      <c r="BD129" s="394" t="str">
        <f t="shared" ref="BD129" si="2281">IF($N129="Out (znižuje náklady)",AJ129,"0")</f>
        <v>0</v>
      </c>
      <c r="BE129" s="394" t="str">
        <f t="shared" ref="BE129" si="2282">IF($N129="Out (znižuje náklady)",AK129,"0")</f>
        <v>0</v>
      </c>
      <c r="BF129" s="394" t="str">
        <f t="shared" ref="BF129" si="2283">IF($N129="Out (znižuje náklady)",AL129,"0")</f>
        <v>0</v>
      </c>
      <c r="BG129" s="394" t="str">
        <f t="shared" ref="BG129" si="2284">IF($N129="Out (znižuje náklady)",AM129,"0")</f>
        <v>0</v>
      </c>
      <c r="BH129" s="394" t="str">
        <f t="shared" ref="BH129" si="2285">IF($N129="Out (znižuje náklady)",AN129,"0")</f>
        <v>0</v>
      </c>
      <c r="BI129" s="534" t="str">
        <f t="shared" ref="BI129" si="2286">IF($N129="Out (znižuje náklady)",AO129,"0")</f>
        <v>0</v>
      </c>
      <c r="BJ129" s="393">
        <f>IF(F129=vstupy!$B$47,0,1)</f>
        <v>1</v>
      </c>
      <c r="BK129" s="396">
        <f t="shared" ref="BK129" si="2287">$BJ129*AP129</f>
        <v>0</v>
      </c>
      <c r="BL129" s="394">
        <f t="shared" ref="BL129" si="2288">$BJ129*AQ129</f>
        <v>0</v>
      </c>
      <c r="BM129" s="394">
        <f t="shared" ref="BM129" si="2289">$BJ129*AR129</f>
        <v>0</v>
      </c>
      <c r="BN129" s="394">
        <f t="shared" ref="BN129" si="2290">$BJ129*AS129</f>
        <v>0</v>
      </c>
      <c r="BO129" s="394">
        <f t="shared" ref="BO129" si="2291">$BJ129*AT129</f>
        <v>0</v>
      </c>
      <c r="BP129" s="394">
        <f t="shared" ref="BP129" si="2292">$BJ129*AU129</f>
        <v>0</v>
      </c>
      <c r="BQ129" s="394">
        <f t="shared" ref="BQ129" si="2293">$BJ129*AV129</f>
        <v>0</v>
      </c>
      <c r="BR129" s="394">
        <f t="shared" ref="BR129" si="2294">$BJ129*AW129</f>
        <v>0</v>
      </c>
      <c r="BS129" s="394">
        <f t="shared" ref="BS129" si="2295">$BJ129*AX129</f>
        <v>0</v>
      </c>
      <c r="BT129" s="395">
        <f t="shared" ref="BT129" si="2296">$BJ129*AY129</f>
        <v>0</v>
      </c>
      <c r="BU129" s="396">
        <f t="shared" ref="BU129" si="2297">$BJ129*AZ129</f>
        <v>0</v>
      </c>
      <c r="BV129" s="394">
        <f t="shared" ref="BV129" si="2298">$BJ129*BA129</f>
        <v>0</v>
      </c>
      <c r="BW129" s="394">
        <f t="shared" ref="BW129" si="2299">$BJ129*BB129</f>
        <v>0</v>
      </c>
      <c r="BX129" s="394">
        <f t="shared" ref="BX129" si="2300">$BJ129*BC129</f>
        <v>0</v>
      </c>
      <c r="BY129" s="394">
        <f t="shared" ref="BY129" si="2301">$BJ129*BD129</f>
        <v>0</v>
      </c>
      <c r="BZ129" s="394">
        <f t="shared" ref="BZ129" si="2302">$BJ129*BE129</f>
        <v>0</v>
      </c>
      <c r="CA129" s="394">
        <f t="shared" ref="CA129" si="2303">$BJ129*BF129</f>
        <v>0</v>
      </c>
      <c r="CB129" s="394">
        <f t="shared" ref="CB129" si="2304">$BJ129*BG129</f>
        <v>0</v>
      </c>
      <c r="CC129" s="394">
        <f t="shared" ref="CC129" si="2305">$BJ129*BH129</f>
        <v>0</v>
      </c>
      <c r="CD129" s="395">
        <f t="shared" ref="CD129" si="2306">$BJ129*BI129</f>
        <v>0</v>
      </c>
      <c r="CE129" s="433">
        <f>IF(N129="Nemení sa",1,0)</f>
        <v>0</v>
      </c>
      <c r="CF129" s="396">
        <f>AG129*$CE129</f>
        <v>0</v>
      </c>
      <c r="CG129" s="394">
        <f>AI129*$CE129</f>
        <v>0</v>
      </c>
      <c r="CH129" s="394">
        <f>AK129*$CE129</f>
        <v>0</v>
      </c>
      <c r="CI129" s="394">
        <f>AM129*$CE129</f>
        <v>0</v>
      </c>
      <c r="CJ129" s="395">
        <f>AO129*$CE129</f>
        <v>0</v>
      </c>
      <c r="CK129" s="434">
        <f t="shared" ref="CK129" si="2307">SUM(CF129:CJ131)</f>
        <v>0</v>
      </c>
      <c r="CL129" s="435">
        <f>IF(F129=vstupy!B$42,"1",0)</f>
        <v>0</v>
      </c>
      <c r="CM129" s="396">
        <f t="shared" ref="CM129:CV129" si="2308">IF($CL129="1",AP129,0)</f>
        <v>0</v>
      </c>
      <c r="CN129" s="394">
        <f t="shared" si="2308"/>
        <v>0</v>
      </c>
      <c r="CO129" s="394">
        <f t="shared" si="2308"/>
        <v>0</v>
      </c>
      <c r="CP129" s="394">
        <f t="shared" si="2308"/>
        <v>0</v>
      </c>
      <c r="CQ129" s="394">
        <f t="shared" si="2308"/>
        <v>0</v>
      </c>
      <c r="CR129" s="394">
        <f t="shared" si="2308"/>
        <v>0</v>
      </c>
      <c r="CS129" s="394">
        <f t="shared" si="2308"/>
        <v>0</v>
      </c>
      <c r="CT129" s="394">
        <f t="shared" si="2308"/>
        <v>0</v>
      </c>
      <c r="CU129" s="394">
        <f t="shared" si="2308"/>
        <v>0</v>
      </c>
      <c r="CV129" s="395">
        <f t="shared" si="2308"/>
        <v>0</v>
      </c>
      <c r="CW129" s="393">
        <f>CP129+CT129+CV129</f>
        <v>0</v>
      </c>
      <c r="CX129" s="393">
        <f t="shared" ref="CX129" si="2309">CN129+CR129</f>
        <v>0</v>
      </c>
      <c r="CY129" s="396">
        <f t="shared" ref="CY129:DH129" si="2310">IF($CL129="1",AZ129,0)</f>
        <v>0</v>
      </c>
      <c r="CZ129" s="394">
        <f t="shared" si="2310"/>
        <v>0</v>
      </c>
      <c r="DA129" s="394">
        <f t="shared" si="2310"/>
        <v>0</v>
      </c>
      <c r="DB129" s="394">
        <f t="shared" si="2310"/>
        <v>0</v>
      </c>
      <c r="DC129" s="394">
        <f t="shared" si="2310"/>
        <v>0</v>
      </c>
      <c r="DD129" s="394">
        <f t="shared" si="2310"/>
        <v>0</v>
      </c>
      <c r="DE129" s="394">
        <f t="shared" si="2310"/>
        <v>0</v>
      </c>
      <c r="DF129" s="394">
        <f t="shared" si="2310"/>
        <v>0</v>
      </c>
      <c r="DG129" s="394">
        <f t="shared" si="2310"/>
        <v>0</v>
      </c>
      <c r="DH129" s="395">
        <f t="shared" si="2310"/>
        <v>0</v>
      </c>
      <c r="DI129" s="390">
        <f>DB129+DF129+DH129</f>
        <v>0</v>
      </c>
      <c r="DJ129" s="390">
        <f t="shared" ref="DJ129" si="2311">CZ129+DD129</f>
        <v>0</v>
      </c>
      <c r="DK129" s="431">
        <f>IF(CE129=0,1,0)</f>
        <v>1</v>
      </c>
      <c r="DL129" s="431">
        <f>IFERROR(IF($AF129="N",AH129+AJ129+AL129+AN129,AF129+AH129+AJ129+AL129+AN129),0)*$DK129</f>
        <v>0</v>
      </c>
      <c r="DM129" s="431">
        <f>(AG129+AI129+AK129+AM129+AO129)*$DK129</f>
        <v>0</v>
      </c>
      <c r="DN129" s="431">
        <f>AS129+AW129+AY129-CW129</f>
        <v>0</v>
      </c>
      <c r="DO129" s="431">
        <f>BC129+BG129+BI129-DI129</f>
        <v>0</v>
      </c>
      <c r="DP129" s="431">
        <f>DN129+DO129</f>
        <v>0</v>
      </c>
      <c r="DQ129" s="430" t="str">
        <f>IF(OR(F129=vstupy!B$40,F129=vstupy!B$41,F129=vstupy!B$42,),"0","1")</f>
        <v>0</v>
      </c>
      <c r="DR129" s="396">
        <f>IF($DQ129="1",AQ129,"0")+CF129</f>
        <v>0</v>
      </c>
      <c r="DS129" s="394">
        <f>IF($DQ129="1",AS129,"0")+CG129</f>
        <v>0</v>
      </c>
      <c r="DT129" s="394">
        <f>IF($DQ129="1",AU129,"0")+CH129</f>
        <v>0</v>
      </c>
      <c r="DU129" s="394">
        <f>IF($DQ129="1",AW129,"0")+CI129</f>
        <v>0</v>
      </c>
      <c r="DV129" s="395">
        <f>IF($DQ129="1",AY129,"0")+CJ129</f>
        <v>0</v>
      </c>
      <c r="DW129" s="461">
        <f t="shared" ref="DW129" si="2312">SUM(DR129:DV131)</f>
        <v>0</v>
      </c>
      <c r="DX129" s="396" t="str">
        <f t="shared" ref="DX129" si="2313">IF($DQ129="1",BA129,"0")</f>
        <v>0</v>
      </c>
      <c r="DY129" s="394" t="str">
        <f t="shared" ref="DY129" si="2314">IF($DQ129="1",BC129,"0")</f>
        <v>0</v>
      </c>
      <c r="DZ129" s="394" t="str">
        <f t="shared" ref="DZ129" si="2315">IF($DQ129="1",BE129,"0")</f>
        <v>0</v>
      </c>
      <c r="EA129" s="394" t="str">
        <f>IF($DQ129="1",BG129,"0")</f>
        <v>0</v>
      </c>
      <c r="EB129" s="395" t="str">
        <f>IF($DQ129="1",BI129,"0")</f>
        <v>0</v>
      </c>
      <c r="EC129" s="461">
        <f t="shared" ref="EC129" si="2316">SUM(DX129:EB131)</f>
        <v>0</v>
      </c>
      <c r="ED129" s="462">
        <f>EC129+DW129</f>
        <v>0</v>
      </c>
    </row>
    <row r="130" spans="2:134" ht="12.6" customHeight="1" x14ac:dyDescent="0.2">
      <c r="B130" s="499"/>
      <c r="C130" s="466"/>
      <c r="D130" s="466"/>
      <c r="E130" s="466"/>
      <c r="F130" s="471"/>
      <c r="G130" s="489"/>
      <c r="H130" s="510"/>
      <c r="I130" s="510"/>
      <c r="J130" s="524"/>
      <c r="K130" s="471"/>
      <c r="L130" s="451"/>
      <c r="M130" s="493"/>
      <c r="N130" s="451"/>
      <c r="O130" s="451"/>
      <c r="P130" s="451"/>
      <c r="Q130" s="429"/>
      <c r="R130" s="424"/>
      <c r="S130" s="451"/>
      <c r="T130" s="454"/>
      <c r="U130" s="429"/>
      <c r="V130" s="424"/>
      <c r="W130" s="451"/>
      <c r="X130" s="194" t="s">
        <v>157</v>
      </c>
      <c r="Y130" s="208" t="s">
        <v>152</v>
      </c>
      <c r="Z130" s="205">
        <f>VLOOKUP($X130,vstupy!$B$18:$F$31,MATCH($Y130,vstupy!$B$17:$F$17,0),0)</f>
        <v>0</v>
      </c>
      <c r="AA130" s="133" t="s">
        <v>158</v>
      </c>
      <c r="AB130" s="205">
        <f>VLOOKUP($AA130,vstupy!$B$34:$C$36,2,FALSE)</f>
        <v>0</v>
      </c>
      <c r="AC130" s="205">
        <f t="shared" si="1271"/>
        <v>0</v>
      </c>
      <c r="AD130" s="501"/>
      <c r="AE130" s="474"/>
      <c r="AF130" s="396"/>
      <c r="AG130" s="420"/>
      <c r="AH130" s="420"/>
      <c r="AI130" s="420"/>
      <c r="AJ130" s="420"/>
      <c r="AK130" s="420"/>
      <c r="AL130" s="420"/>
      <c r="AM130" s="427"/>
      <c r="AN130" s="420"/>
      <c r="AO130" s="422"/>
      <c r="AP130" s="396"/>
      <c r="AQ130" s="394"/>
      <c r="AR130" s="394"/>
      <c r="AS130" s="394"/>
      <c r="AT130" s="394"/>
      <c r="AU130" s="394"/>
      <c r="AV130" s="394"/>
      <c r="AW130" s="394"/>
      <c r="AX130" s="394"/>
      <c r="AY130" s="394"/>
      <c r="AZ130" s="394"/>
      <c r="BA130" s="394"/>
      <c r="BB130" s="394"/>
      <c r="BC130" s="394"/>
      <c r="BD130" s="394"/>
      <c r="BE130" s="394"/>
      <c r="BF130" s="394"/>
      <c r="BG130" s="394"/>
      <c r="BH130" s="394"/>
      <c r="BI130" s="534"/>
      <c r="BJ130" s="393"/>
      <c r="BK130" s="396"/>
      <c r="BL130" s="394"/>
      <c r="BM130" s="394"/>
      <c r="BN130" s="394"/>
      <c r="BO130" s="394"/>
      <c r="BP130" s="394"/>
      <c r="BQ130" s="394"/>
      <c r="BR130" s="394"/>
      <c r="BS130" s="394"/>
      <c r="BT130" s="395"/>
      <c r="BU130" s="396"/>
      <c r="BV130" s="394"/>
      <c r="BW130" s="394"/>
      <c r="BX130" s="394"/>
      <c r="BY130" s="394"/>
      <c r="BZ130" s="394"/>
      <c r="CA130" s="394"/>
      <c r="CB130" s="394"/>
      <c r="CC130" s="394"/>
      <c r="CD130" s="395"/>
      <c r="CE130" s="433"/>
      <c r="CF130" s="396"/>
      <c r="CG130" s="394"/>
      <c r="CH130" s="394"/>
      <c r="CI130" s="394"/>
      <c r="CJ130" s="395"/>
      <c r="CK130" s="434"/>
      <c r="CL130" s="436"/>
      <c r="CM130" s="396"/>
      <c r="CN130" s="394"/>
      <c r="CO130" s="394"/>
      <c r="CP130" s="394"/>
      <c r="CQ130" s="394"/>
      <c r="CR130" s="394"/>
      <c r="CS130" s="394"/>
      <c r="CT130" s="394"/>
      <c r="CU130" s="394"/>
      <c r="CV130" s="395"/>
      <c r="CW130" s="393"/>
      <c r="CX130" s="393"/>
      <c r="CY130" s="396"/>
      <c r="CZ130" s="394"/>
      <c r="DA130" s="394"/>
      <c r="DB130" s="394"/>
      <c r="DC130" s="394"/>
      <c r="DD130" s="394"/>
      <c r="DE130" s="394"/>
      <c r="DF130" s="394"/>
      <c r="DG130" s="394"/>
      <c r="DH130" s="395"/>
      <c r="DI130" s="390"/>
      <c r="DJ130" s="390"/>
      <c r="DK130" s="431"/>
      <c r="DL130" s="431"/>
      <c r="DM130" s="431"/>
      <c r="DN130" s="431"/>
      <c r="DO130" s="431"/>
      <c r="DP130" s="431"/>
      <c r="DQ130" s="430"/>
      <c r="DR130" s="396"/>
      <c r="DS130" s="394"/>
      <c r="DT130" s="394"/>
      <c r="DU130" s="394"/>
      <c r="DV130" s="395"/>
      <c r="DW130" s="461"/>
      <c r="DX130" s="396"/>
      <c r="DY130" s="394"/>
      <c r="DZ130" s="394"/>
      <c r="EA130" s="394"/>
      <c r="EB130" s="395"/>
      <c r="EC130" s="461"/>
      <c r="ED130" s="462"/>
    </row>
    <row r="131" spans="2:134" ht="12.6" customHeight="1" x14ac:dyDescent="0.2">
      <c r="B131" s="499"/>
      <c r="C131" s="466"/>
      <c r="D131" s="466"/>
      <c r="E131" s="466"/>
      <c r="F131" s="472"/>
      <c r="G131" s="489"/>
      <c r="H131" s="511"/>
      <c r="I131" s="511"/>
      <c r="J131" s="525"/>
      <c r="K131" s="472"/>
      <c r="L131" s="451"/>
      <c r="M131" s="493"/>
      <c r="N131" s="451"/>
      <c r="O131" s="451"/>
      <c r="P131" s="451"/>
      <c r="Q131" s="429"/>
      <c r="R131" s="424"/>
      <c r="S131" s="451"/>
      <c r="T131" s="454"/>
      <c r="U131" s="429"/>
      <c r="V131" s="424"/>
      <c r="W131" s="451"/>
      <c r="X131" s="194" t="s">
        <v>157</v>
      </c>
      <c r="Y131" s="208" t="s">
        <v>152</v>
      </c>
      <c r="Z131" s="205">
        <f>VLOOKUP($X131,vstupy!$B$18:$F$31,MATCH($Y131,vstupy!$B$17:$F$17,0),0)</f>
        <v>0</v>
      </c>
      <c r="AA131" s="133" t="s">
        <v>158</v>
      </c>
      <c r="AB131" s="205">
        <f>VLOOKUP($AA131,vstupy!$B$34:$C$36,2,FALSE)</f>
        <v>0</v>
      </c>
      <c r="AC131" s="205">
        <f t="shared" si="1271"/>
        <v>0</v>
      </c>
      <c r="AD131" s="502"/>
      <c r="AE131" s="475"/>
      <c r="AF131" s="396"/>
      <c r="AG131" s="420"/>
      <c r="AH131" s="420"/>
      <c r="AI131" s="420"/>
      <c r="AJ131" s="420"/>
      <c r="AK131" s="420"/>
      <c r="AL131" s="420"/>
      <c r="AM131" s="419"/>
      <c r="AN131" s="420"/>
      <c r="AO131" s="422"/>
      <c r="AP131" s="396"/>
      <c r="AQ131" s="394"/>
      <c r="AR131" s="394"/>
      <c r="AS131" s="394"/>
      <c r="AT131" s="394"/>
      <c r="AU131" s="394"/>
      <c r="AV131" s="394"/>
      <c r="AW131" s="394"/>
      <c r="AX131" s="394"/>
      <c r="AY131" s="394"/>
      <c r="AZ131" s="394"/>
      <c r="BA131" s="394"/>
      <c r="BB131" s="394"/>
      <c r="BC131" s="394"/>
      <c r="BD131" s="394"/>
      <c r="BE131" s="394"/>
      <c r="BF131" s="394"/>
      <c r="BG131" s="394"/>
      <c r="BH131" s="394"/>
      <c r="BI131" s="534"/>
      <c r="BJ131" s="393"/>
      <c r="BK131" s="396"/>
      <c r="BL131" s="394"/>
      <c r="BM131" s="394"/>
      <c r="BN131" s="394"/>
      <c r="BO131" s="394"/>
      <c r="BP131" s="394"/>
      <c r="BQ131" s="394"/>
      <c r="BR131" s="394"/>
      <c r="BS131" s="394"/>
      <c r="BT131" s="395"/>
      <c r="BU131" s="396"/>
      <c r="BV131" s="394"/>
      <c r="BW131" s="394"/>
      <c r="BX131" s="394"/>
      <c r="BY131" s="394"/>
      <c r="BZ131" s="394"/>
      <c r="CA131" s="394"/>
      <c r="CB131" s="394"/>
      <c r="CC131" s="394"/>
      <c r="CD131" s="395"/>
      <c r="CE131" s="433"/>
      <c r="CF131" s="396"/>
      <c r="CG131" s="394"/>
      <c r="CH131" s="394"/>
      <c r="CI131" s="394"/>
      <c r="CJ131" s="395"/>
      <c r="CK131" s="434"/>
      <c r="CL131" s="437"/>
      <c r="CM131" s="396"/>
      <c r="CN131" s="394"/>
      <c r="CO131" s="394"/>
      <c r="CP131" s="394"/>
      <c r="CQ131" s="394"/>
      <c r="CR131" s="394"/>
      <c r="CS131" s="394"/>
      <c r="CT131" s="394"/>
      <c r="CU131" s="394"/>
      <c r="CV131" s="395"/>
      <c r="CW131" s="393"/>
      <c r="CX131" s="393"/>
      <c r="CY131" s="396"/>
      <c r="CZ131" s="394"/>
      <c r="DA131" s="394"/>
      <c r="DB131" s="394"/>
      <c r="DC131" s="394"/>
      <c r="DD131" s="394"/>
      <c r="DE131" s="394"/>
      <c r="DF131" s="394"/>
      <c r="DG131" s="394"/>
      <c r="DH131" s="395"/>
      <c r="DI131" s="390"/>
      <c r="DJ131" s="390"/>
      <c r="DK131" s="431"/>
      <c r="DL131" s="431"/>
      <c r="DM131" s="431"/>
      <c r="DN131" s="431"/>
      <c r="DO131" s="431"/>
      <c r="DP131" s="431"/>
      <c r="DQ131" s="430"/>
      <c r="DR131" s="396"/>
      <c r="DS131" s="394"/>
      <c r="DT131" s="394"/>
      <c r="DU131" s="394"/>
      <c r="DV131" s="395"/>
      <c r="DW131" s="461"/>
      <c r="DX131" s="396"/>
      <c r="DY131" s="394"/>
      <c r="DZ131" s="394"/>
      <c r="EA131" s="394"/>
      <c r="EB131" s="395"/>
      <c r="EC131" s="461"/>
      <c r="ED131" s="462"/>
    </row>
    <row r="132" spans="2:134" ht="12.6" customHeight="1" x14ac:dyDescent="0.2">
      <c r="B132" s="477">
        <f t="shared" ref="B132" si="2317">B129+1</f>
        <v>42</v>
      </c>
      <c r="C132" s="467"/>
      <c r="D132" s="467"/>
      <c r="E132" s="467"/>
      <c r="F132" s="485" t="s">
        <v>212</v>
      </c>
      <c r="G132" s="491"/>
      <c r="H132" s="496" t="str">
        <f t="shared" ref="H132" si="2318">IF($F132="3e)  Skoršia transpozícia  - zavedenie transpozície pred termínom ktorý určuje smernica EÚ. "," ","")</f>
        <v/>
      </c>
      <c r="I132" s="496" t="str">
        <f t="shared" ref="I132" si="2319">IF($F132="3e)  Skoršia transpozícia  - zavedenie transpozície pred termínom ktorý určuje smernica EÚ. ",$H132,"NA")</f>
        <v>NA</v>
      </c>
      <c r="J132" s="526">
        <f>IF(I132&gt;12,1,I132/12)</f>
        <v>1</v>
      </c>
      <c r="K132" s="485"/>
      <c r="L132" s="452"/>
      <c r="M132" s="492">
        <f>IF(L132="N",0,L132)</f>
        <v>0</v>
      </c>
      <c r="N132" s="452" t="s">
        <v>212</v>
      </c>
      <c r="O132" s="452"/>
      <c r="P132" s="452"/>
      <c r="Q132" s="428" t="s">
        <v>36</v>
      </c>
      <c r="R132" s="423">
        <f>VLOOKUP(Q132,vstupy!$B$3:$C$15,2,FALSE)</f>
        <v>0</v>
      </c>
      <c r="S132" s="452"/>
      <c r="T132" s="453"/>
      <c r="U132" s="428" t="s">
        <v>36</v>
      </c>
      <c r="V132" s="423">
        <f>VLOOKUP(U132,vstupy!$B$3:$C$15,2,FALSE)</f>
        <v>0</v>
      </c>
      <c r="W132" s="452"/>
      <c r="X132" s="330" t="s">
        <v>157</v>
      </c>
      <c r="Y132" s="331" t="s">
        <v>152</v>
      </c>
      <c r="Z132" s="332">
        <f>VLOOKUP($X132,vstupy!$B$18:$F$31,MATCH($Y132,vstupy!$B$17:$F$17,0),0)</f>
        <v>0</v>
      </c>
      <c r="AA132" s="333" t="s">
        <v>158</v>
      </c>
      <c r="AB132" s="332">
        <f>VLOOKUP($AA132,vstupy!$B$34:$C$36,2,FALSE)</f>
        <v>0</v>
      </c>
      <c r="AC132" s="332">
        <f t="shared" si="1271"/>
        <v>0</v>
      </c>
      <c r="AD132" s="480" t="s">
        <v>36</v>
      </c>
      <c r="AE132" s="473">
        <f>VLOOKUP(AD132,vstupy!$B$3:$C$15,2,FALSE)</f>
        <v>0</v>
      </c>
      <c r="AF132" s="476" t="str">
        <f>IFERROR(IF(M132=0,"N",O132/L132*J132),0)</f>
        <v>N</v>
      </c>
      <c r="AG132" s="420">
        <f>O132*J132</f>
        <v>0</v>
      </c>
      <c r="AH132" s="432">
        <f t="shared" ref="AH132" si="2320">P132*R132*J132</f>
        <v>0</v>
      </c>
      <c r="AI132" s="419">
        <f t="shared" ref="AI132" si="2321">IFERROR(AH132*M132,0)</f>
        <v>0</v>
      </c>
      <c r="AJ132" s="432" t="str">
        <f t="shared" si="1393"/>
        <v>N</v>
      </c>
      <c r="AK132" s="420">
        <f t="shared" ref="AK132" si="2322">S132*J132</f>
        <v>0</v>
      </c>
      <c r="AL132" s="420">
        <f>T132*V132*J132</f>
        <v>0</v>
      </c>
      <c r="AM132" s="425">
        <f t="shared" ref="AM132" si="2323">IFERROR(AL132*M132,0)</f>
        <v>0</v>
      </c>
      <c r="AN132" s="419">
        <f t="shared" ref="AN132" si="2324">IF(W132&gt;0,IF(AE132&gt;0,($G$5/160)*(W132/60)*AE132*J132,0),IF(AE132&gt;0,($G$5/160)*((AC132+AC133+AC134)/60)*AE132*J132,0))</f>
        <v>0</v>
      </c>
      <c r="AO132" s="422">
        <f>IFERROR(AN132*M132,0)</f>
        <v>0</v>
      </c>
      <c r="AP132" s="396">
        <f t="shared" ref="AP132" si="2325">IF($N132="In (zvyšuje náklady)",AF132,0)</f>
        <v>0</v>
      </c>
      <c r="AQ132" s="394">
        <f t="shared" ref="AQ132" si="2326">IF($N132="In (zvyšuje náklady)",AG132,0)</f>
        <v>0</v>
      </c>
      <c r="AR132" s="394">
        <f t="shared" ref="AR132" si="2327">IF($N132="In (zvyšuje náklady)",AH132,0)</f>
        <v>0</v>
      </c>
      <c r="AS132" s="394">
        <f t="shared" ref="AS132" si="2328">IF($N132="In (zvyšuje náklady)",AI132,0)</f>
        <v>0</v>
      </c>
      <c r="AT132" s="394">
        <f t="shared" ref="AT132" si="2329">IF($N132="In (zvyšuje náklady)",AJ132,0)</f>
        <v>0</v>
      </c>
      <c r="AU132" s="394">
        <f t="shared" ref="AU132" si="2330">IF($N132="In (zvyšuje náklady)",AK132,0)</f>
        <v>0</v>
      </c>
      <c r="AV132" s="394">
        <f t="shared" ref="AV132" si="2331">IF($N132="In (zvyšuje náklady)",AL132,0)</f>
        <v>0</v>
      </c>
      <c r="AW132" s="394">
        <f t="shared" ref="AW132" si="2332">IF($N132="In (zvyšuje náklady)",AM132,0)</f>
        <v>0</v>
      </c>
      <c r="AX132" s="394">
        <f t="shared" ref="AX132" si="2333">IF($N132="In (zvyšuje náklady)",AN132,0)</f>
        <v>0</v>
      </c>
      <c r="AY132" s="394">
        <f t="shared" ref="AY132" si="2334">IF($N132="In (zvyšuje náklady)",AO132,0)</f>
        <v>0</v>
      </c>
      <c r="AZ132" s="394" t="str">
        <f t="shared" ref="AZ132" si="2335">IF($N132="Out (znižuje náklady)",AF132,"0")</f>
        <v>0</v>
      </c>
      <c r="BA132" s="394" t="str">
        <f t="shared" ref="BA132" si="2336">IF($N132="Out (znižuje náklady)",AG132,"0")</f>
        <v>0</v>
      </c>
      <c r="BB132" s="394" t="str">
        <f t="shared" ref="BB132" si="2337">IF($N132="Out (znižuje náklady)",AH132,"0")</f>
        <v>0</v>
      </c>
      <c r="BC132" s="394" t="str">
        <f t="shared" ref="BC132" si="2338">IF($N132="Out (znižuje náklady)",AI132,"0")</f>
        <v>0</v>
      </c>
      <c r="BD132" s="394" t="str">
        <f t="shared" ref="BD132" si="2339">IF($N132="Out (znižuje náklady)",AJ132,"0")</f>
        <v>0</v>
      </c>
      <c r="BE132" s="394" t="str">
        <f t="shared" ref="BE132" si="2340">IF($N132="Out (znižuje náklady)",AK132,"0")</f>
        <v>0</v>
      </c>
      <c r="BF132" s="394" t="str">
        <f t="shared" ref="BF132" si="2341">IF($N132="Out (znižuje náklady)",AL132,"0")</f>
        <v>0</v>
      </c>
      <c r="BG132" s="394" t="str">
        <f t="shared" ref="BG132" si="2342">IF($N132="Out (znižuje náklady)",AM132,"0")</f>
        <v>0</v>
      </c>
      <c r="BH132" s="394" t="str">
        <f t="shared" ref="BH132" si="2343">IF($N132="Out (znižuje náklady)",AN132,"0")</f>
        <v>0</v>
      </c>
      <c r="BI132" s="534" t="str">
        <f t="shared" ref="BI132" si="2344">IF($N132="Out (znižuje náklady)",AO132,"0")</f>
        <v>0</v>
      </c>
      <c r="BJ132" s="393">
        <f>IF(F132=vstupy!$B$47,0,1)</f>
        <v>1</v>
      </c>
      <c r="BK132" s="396">
        <f t="shared" ref="BK132" si="2345">$BJ132*AP132</f>
        <v>0</v>
      </c>
      <c r="BL132" s="394">
        <f t="shared" ref="BL132" si="2346">$BJ132*AQ132</f>
        <v>0</v>
      </c>
      <c r="BM132" s="394">
        <f t="shared" ref="BM132" si="2347">$BJ132*AR132</f>
        <v>0</v>
      </c>
      <c r="BN132" s="394">
        <f t="shared" ref="BN132" si="2348">$BJ132*AS132</f>
        <v>0</v>
      </c>
      <c r="BO132" s="394">
        <f t="shared" ref="BO132" si="2349">$BJ132*AT132</f>
        <v>0</v>
      </c>
      <c r="BP132" s="394">
        <f t="shared" ref="BP132" si="2350">$BJ132*AU132</f>
        <v>0</v>
      </c>
      <c r="BQ132" s="394">
        <f t="shared" ref="BQ132" si="2351">$BJ132*AV132</f>
        <v>0</v>
      </c>
      <c r="BR132" s="394">
        <f t="shared" ref="BR132" si="2352">$BJ132*AW132</f>
        <v>0</v>
      </c>
      <c r="BS132" s="394">
        <f t="shared" ref="BS132" si="2353">$BJ132*AX132</f>
        <v>0</v>
      </c>
      <c r="BT132" s="395">
        <f t="shared" ref="BT132" si="2354">$BJ132*AY132</f>
        <v>0</v>
      </c>
      <c r="BU132" s="396">
        <f t="shared" ref="BU132" si="2355">$BJ132*AZ132</f>
        <v>0</v>
      </c>
      <c r="BV132" s="394">
        <f t="shared" ref="BV132" si="2356">$BJ132*BA132</f>
        <v>0</v>
      </c>
      <c r="BW132" s="394">
        <f t="shared" ref="BW132" si="2357">$BJ132*BB132</f>
        <v>0</v>
      </c>
      <c r="BX132" s="394">
        <f t="shared" ref="BX132" si="2358">$BJ132*BC132</f>
        <v>0</v>
      </c>
      <c r="BY132" s="394">
        <f t="shared" ref="BY132" si="2359">$BJ132*BD132</f>
        <v>0</v>
      </c>
      <c r="BZ132" s="394">
        <f t="shared" ref="BZ132" si="2360">$BJ132*BE132</f>
        <v>0</v>
      </c>
      <c r="CA132" s="394">
        <f t="shared" ref="CA132" si="2361">$BJ132*BF132</f>
        <v>0</v>
      </c>
      <c r="CB132" s="394">
        <f t="shared" ref="CB132" si="2362">$BJ132*BG132</f>
        <v>0</v>
      </c>
      <c r="CC132" s="394">
        <f t="shared" ref="CC132" si="2363">$BJ132*BH132</f>
        <v>0</v>
      </c>
      <c r="CD132" s="395">
        <f t="shared" ref="CD132" si="2364">$BJ132*BI132</f>
        <v>0</v>
      </c>
      <c r="CE132" s="433">
        <f>IF(N132="Nemení sa",1,0)</f>
        <v>0</v>
      </c>
      <c r="CF132" s="396">
        <f>AG132*$CE132</f>
        <v>0</v>
      </c>
      <c r="CG132" s="394">
        <f>AI132*$CE132</f>
        <v>0</v>
      </c>
      <c r="CH132" s="394">
        <f>AK132*$CE132</f>
        <v>0</v>
      </c>
      <c r="CI132" s="394">
        <f>AM132*$CE132</f>
        <v>0</v>
      </c>
      <c r="CJ132" s="395">
        <f>AO132*$CE132</f>
        <v>0</v>
      </c>
      <c r="CK132" s="434">
        <f t="shared" ref="CK132" si="2365">SUM(CF132:CJ134)</f>
        <v>0</v>
      </c>
      <c r="CL132" s="435">
        <f>IF(F132=vstupy!B$42,"1",0)</f>
        <v>0</v>
      </c>
      <c r="CM132" s="396">
        <f t="shared" ref="CM132:CV132" si="2366">IF($CL132="1",AP132,0)</f>
        <v>0</v>
      </c>
      <c r="CN132" s="394">
        <f t="shared" si="2366"/>
        <v>0</v>
      </c>
      <c r="CO132" s="394">
        <f t="shared" si="2366"/>
        <v>0</v>
      </c>
      <c r="CP132" s="394">
        <f t="shared" si="2366"/>
        <v>0</v>
      </c>
      <c r="CQ132" s="394">
        <f t="shared" si="2366"/>
        <v>0</v>
      </c>
      <c r="CR132" s="394">
        <f t="shared" si="2366"/>
        <v>0</v>
      </c>
      <c r="CS132" s="394">
        <f t="shared" si="2366"/>
        <v>0</v>
      </c>
      <c r="CT132" s="394">
        <f t="shared" si="2366"/>
        <v>0</v>
      </c>
      <c r="CU132" s="394">
        <f t="shared" si="2366"/>
        <v>0</v>
      </c>
      <c r="CV132" s="395">
        <f t="shared" si="2366"/>
        <v>0</v>
      </c>
      <c r="CW132" s="393">
        <f>CP132+CT132+CV132</f>
        <v>0</v>
      </c>
      <c r="CX132" s="393">
        <f t="shared" ref="CX132" si="2367">CN132+CR132</f>
        <v>0</v>
      </c>
      <c r="CY132" s="396">
        <f t="shared" ref="CY132:DH132" si="2368">IF($CL132="1",AZ132,0)</f>
        <v>0</v>
      </c>
      <c r="CZ132" s="394">
        <f t="shared" si="2368"/>
        <v>0</v>
      </c>
      <c r="DA132" s="394">
        <f t="shared" si="2368"/>
        <v>0</v>
      </c>
      <c r="DB132" s="394">
        <f t="shared" si="2368"/>
        <v>0</v>
      </c>
      <c r="DC132" s="394">
        <f t="shared" si="2368"/>
        <v>0</v>
      </c>
      <c r="DD132" s="394">
        <f t="shared" si="2368"/>
        <v>0</v>
      </c>
      <c r="DE132" s="394">
        <f t="shared" si="2368"/>
        <v>0</v>
      </c>
      <c r="DF132" s="394">
        <f t="shared" si="2368"/>
        <v>0</v>
      </c>
      <c r="DG132" s="394">
        <f t="shared" si="2368"/>
        <v>0</v>
      </c>
      <c r="DH132" s="395">
        <f t="shared" si="2368"/>
        <v>0</v>
      </c>
      <c r="DI132" s="390">
        <f>DB132+DF132+DH132</f>
        <v>0</v>
      </c>
      <c r="DJ132" s="390">
        <f t="shared" ref="DJ132" si="2369">CZ132+DD132</f>
        <v>0</v>
      </c>
      <c r="DK132" s="431">
        <f>IF(CE132=0,1,0)</f>
        <v>1</v>
      </c>
      <c r="DL132" s="431">
        <f>IFERROR(IF($AF132="N",AH132+AJ132+AL132+AN132,AF132+AH132+AJ132+AL132+AN132),0)*$DK132</f>
        <v>0</v>
      </c>
      <c r="DM132" s="431">
        <f>(AG132+AI132+AK132+AM132+AO132)*$DK132</f>
        <v>0</v>
      </c>
      <c r="DN132" s="431">
        <f>AS132+AW132+AY132-CW132</f>
        <v>0</v>
      </c>
      <c r="DO132" s="431">
        <f>BC132+BG132+BI132-DI132</f>
        <v>0</v>
      </c>
      <c r="DP132" s="431">
        <f>DN132+DO132</f>
        <v>0</v>
      </c>
      <c r="DQ132" s="430" t="str">
        <f>IF(OR(F132=vstupy!B$40,F132=vstupy!B$41,F132=vstupy!B$42,),"0","1")</f>
        <v>0</v>
      </c>
      <c r="DR132" s="396">
        <f>IF($DQ132="1",AQ132,"0")+CF132</f>
        <v>0</v>
      </c>
      <c r="DS132" s="394">
        <f>IF($DQ132="1",AS132,"0")+CG132</f>
        <v>0</v>
      </c>
      <c r="DT132" s="394">
        <f>IF($DQ132="1",AU132,"0")+CH132</f>
        <v>0</v>
      </c>
      <c r="DU132" s="394">
        <f>IF($DQ132="1",AW132,"0")+CI132</f>
        <v>0</v>
      </c>
      <c r="DV132" s="395">
        <f>IF($DQ132="1",AY132,"0")+CJ132</f>
        <v>0</v>
      </c>
      <c r="DW132" s="461">
        <f t="shared" ref="DW132" si="2370">SUM(DR132:DV134)</f>
        <v>0</v>
      </c>
      <c r="DX132" s="396" t="str">
        <f t="shared" ref="DX132" si="2371">IF($DQ132="1",BA132,"0")</f>
        <v>0</v>
      </c>
      <c r="DY132" s="394" t="str">
        <f t="shared" ref="DY132" si="2372">IF($DQ132="1",BC132,"0")</f>
        <v>0</v>
      </c>
      <c r="DZ132" s="394" t="str">
        <f t="shared" ref="DZ132" si="2373">IF($DQ132="1",BE132,"0")</f>
        <v>0</v>
      </c>
      <c r="EA132" s="394" t="str">
        <f>IF($DQ132="1",BG132,"0")</f>
        <v>0</v>
      </c>
      <c r="EB132" s="395" t="str">
        <f>IF($DQ132="1",BI132,"0")</f>
        <v>0</v>
      </c>
      <c r="EC132" s="461">
        <f t="shared" ref="EC132" si="2374">SUM(DX132:EB134)</f>
        <v>0</v>
      </c>
      <c r="ED132" s="462">
        <f>EC132+DW132</f>
        <v>0</v>
      </c>
    </row>
    <row r="133" spans="2:134" ht="12.6" customHeight="1" x14ac:dyDescent="0.2">
      <c r="B133" s="477"/>
      <c r="C133" s="467"/>
      <c r="D133" s="467"/>
      <c r="E133" s="467"/>
      <c r="F133" s="486"/>
      <c r="G133" s="491"/>
      <c r="H133" s="497"/>
      <c r="I133" s="497"/>
      <c r="J133" s="527"/>
      <c r="K133" s="486"/>
      <c r="L133" s="452"/>
      <c r="M133" s="492"/>
      <c r="N133" s="452"/>
      <c r="O133" s="452"/>
      <c r="P133" s="452"/>
      <c r="Q133" s="428"/>
      <c r="R133" s="423"/>
      <c r="S133" s="452"/>
      <c r="T133" s="453"/>
      <c r="U133" s="428"/>
      <c r="V133" s="423"/>
      <c r="W133" s="452"/>
      <c r="X133" s="330" t="s">
        <v>157</v>
      </c>
      <c r="Y133" s="331" t="s">
        <v>152</v>
      </c>
      <c r="Z133" s="332">
        <f>VLOOKUP($X133,vstupy!$B$18:$F$31,MATCH($Y133,vstupy!$B$17:$F$17,0),0)</f>
        <v>0</v>
      </c>
      <c r="AA133" s="333" t="s">
        <v>158</v>
      </c>
      <c r="AB133" s="332">
        <f>VLOOKUP($AA133,vstupy!$B$34:$C$36,2,FALSE)</f>
        <v>0</v>
      </c>
      <c r="AC133" s="332">
        <f t="shared" si="1271"/>
        <v>0</v>
      </c>
      <c r="AD133" s="481"/>
      <c r="AE133" s="474"/>
      <c r="AF133" s="396"/>
      <c r="AG133" s="420"/>
      <c r="AH133" s="420"/>
      <c r="AI133" s="420"/>
      <c r="AJ133" s="420"/>
      <c r="AK133" s="420"/>
      <c r="AL133" s="420"/>
      <c r="AM133" s="427"/>
      <c r="AN133" s="420"/>
      <c r="AO133" s="422"/>
      <c r="AP133" s="396"/>
      <c r="AQ133" s="394"/>
      <c r="AR133" s="394"/>
      <c r="AS133" s="394"/>
      <c r="AT133" s="394"/>
      <c r="AU133" s="394"/>
      <c r="AV133" s="394"/>
      <c r="AW133" s="394"/>
      <c r="AX133" s="394"/>
      <c r="AY133" s="394"/>
      <c r="AZ133" s="394"/>
      <c r="BA133" s="394"/>
      <c r="BB133" s="394"/>
      <c r="BC133" s="394"/>
      <c r="BD133" s="394"/>
      <c r="BE133" s="394"/>
      <c r="BF133" s="394"/>
      <c r="BG133" s="394"/>
      <c r="BH133" s="394"/>
      <c r="BI133" s="534"/>
      <c r="BJ133" s="393"/>
      <c r="BK133" s="396"/>
      <c r="BL133" s="394"/>
      <c r="BM133" s="394"/>
      <c r="BN133" s="394"/>
      <c r="BO133" s="394"/>
      <c r="BP133" s="394"/>
      <c r="BQ133" s="394"/>
      <c r="BR133" s="394"/>
      <c r="BS133" s="394"/>
      <c r="BT133" s="395"/>
      <c r="BU133" s="396"/>
      <c r="BV133" s="394"/>
      <c r="BW133" s="394"/>
      <c r="BX133" s="394"/>
      <c r="BY133" s="394"/>
      <c r="BZ133" s="394"/>
      <c r="CA133" s="394"/>
      <c r="CB133" s="394"/>
      <c r="CC133" s="394"/>
      <c r="CD133" s="395"/>
      <c r="CE133" s="433"/>
      <c r="CF133" s="396"/>
      <c r="CG133" s="394"/>
      <c r="CH133" s="394"/>
      <c r="CI133" s="394"/>
      <c r="CJ133" s="395"/>
      <c r="CK133" s="434"/>
      <c r="CL133" s="436"/>
      <c r="CM133" s="396"/>
      <c r="CN133" s="394"/>
      <c r="CO133" s="394"/>
      <c r="CP133" s="394"/>
      <c r="CQ133" s="394"/>
      <c r="CR133" s="394"/>
      <c r="CS133" s="394"/>
      <c r="CT133" s="394"/>
      <c r="CU133" s="394"/>
      <c r="CV133" s="395"/>
      <c r="CW133" s="393"/>
      <c r="CX133" s="393"/>
      <c r="CY133" s="396"/>
      <c r="CZ133" s="394"/>
      <c r="DA133" s="394"/>
      <c r="DB133" s="394"/>
      <c r="DC133" s="394"/>
      <c r="DD133" s="394"/>
      <c r="DE133" s="394"/>
      <c r="DF133" s="394"/>
      <c r="DG133" s="394"/>
      <c r="DH133" s="395"/>
      <c r="DI133" s="390"/>
      <c r="DJ133" s="390"/>
      <c r="DK133" s="431"/>
      <c r="DL133" s="431"/>
      <c r="DM133" s="431"/>
      <c r="DN133" s="431"/>
      <c r="DO133" s="431"/>
      <c r="DP133" s="431"/>
      <c r="DQ133" s="430"/>
      <c r="DR133" s="396"/>
      <c r="DS133" s="394"/>
      <c r="DT133" s="394"/>
      <c r="DU133" s="394"/>
      <c r="DV133" s="395"/>
      <c r="DW133" s="461"/>
      <c r="DX133" s="396"/>
      <c r="DY133" s="394"/>
      <c r="DZ133" s="394"/>
      <c r="EA133" s="394"/>
      <c r="EB133" s="395"/>
      <c r="EC133" s="461"/>
      <c r="ED133" s="462"/>
    </row>
    <row r="134" spans="2:134" ht="12.6" customHeight="1" x14ac:dyDescent="0.2">
      <c r="B134" s="477"/>
      <c r="C134" s="467"/>
      <c r="D134" s="467"/>
      <c r="E134" s="467"/>
      <c r="F134" s="487"/>
      <c r="G134" s="491"/>
      <c r="H134" s="498"/>
      <c r="I134" s="498"/>
      <c r="J134" s="528"/>
      <c r="K134" s="487"/>
      <c r="L134" s="452"/>
      <c r="M134" s="492"/>
      <c r="N134" s="452"/>
      <c r="O134" s="452"/>
      <c r="P134" s="452"/>
      <c r="Q134" s="428"/>
      <c r="R134" s="423"/>
      <c r="S134" s="452"/>
      <c r="T134" s="453"/>
      <c r="U134" s="428"/>
      <c r="V134" s="423"/>
      <c r="W134" s="452"/>
      <c r="X134" s="330" t="s">
        <v>157</v>
      </c>
      <c r="Y134" s="331" t="s">
        <v>152</v>
      </c>
      <c r="Z134" s="332">
        <f>VLOOKUP($X134,vstupy!$B$18:$F$31,MATCH($Y134,vstupy!$B$17:$F$17,0),0)</f>
        <v>0</v>
      </c>
      <c r="AA134" s="333" t="s">
        <v>158</v>
      </c>
      <c r="AB134" s="332">
        <f>VLOOKUP($AA134,vstupy!$B$34:$C$36,2,FALSE)</f>
        <v>0</v>
      </c>
      <c r="AC134" s="332">
        <f t="shared" si="1271"/>
        <v>0</v>
      </c>
      <c r="AD134" s="482"/>
      <c r="AE134" s="475"/>
      <c r="AF134" s="396"/>
      <c r="AG134" s="420"/>
      <c r="AH134" s="420"/>
      <c r="AI134" s="420"/>
      <c r="AJ134" s="420"/>
      <c r="AK134" s="420"/>
      <c r="AL134" s="420"/>
      <c r="AM134" s="419"/>
      <c r="AN134" s="420"/>
      <c r="AO134" s="422"/>
      <c r="AP134" s="396"/>
      <c r="AQ134" s="394"/>
      <c r="AR134" s="394"/>
      <c r="AS134" s="394"/>
      <c r="AT134" s="394"/>
      <c r="AU134" s="394"/>
      <c r="AV134" s="394"/>
      <c r="AW134" s="394"/>
      <c r="AX134" s="394"/>
      <c r="AY134" s="394"/>
      <c r="AZ134" s="394"/>
      <c r="BA134" s="394"/>
      <c r="BB134" s="394"/>
      <c r="BC134" s="394"/>
      <c r="BD134" s="394"/>
      <c r="BE134" s="394"/>
      <c r="BF134" s="394"/>
      <c r="BG134" s="394"/>
      <c r="BH134" s="394"/>
      <c r="BI134" s="534"/>
      <c r="BJ134" s="393"/>
      <c r="BK134" s="396"/>
      <c r="BL134" s="394"/>
      <c r="BM134" s="394"/>
      <c r="BN134" s="394"/>
      <c r="BO134" s="394"/>
      <c r="BP134" s="394"/>
      <c r="BQ134" s="394"/>
      <c r="BR134" s="394"/>
      <c r="BS134" s="394"/>
      <c r="BT134" s="395"/>
      <c r="BU134" s="396"/>
      <c r="BV134" s="394"/>
      <c r="BW134" s="394"/>
      <c r="BX134" s="394"/>
      <c r="BY134" s="394"/>
      <c r="BZ134" s="394"/>
      <c r="CA134" s="394"/>
      <c r="CB134" s="394"/>
      <c r="CC134" s="394"/>
      <c r="CD134" s="395"/>
      <c r="CE134" s="433"/>
      <c r="CF134" s="396"/>
      <c r="CG134" s="394"/>
      <c r="CH134" s="394"/>
      <c r="CI134" s="394"/>
      <c r="CJ134" s="395"/>
      <c r="CK134" s="434"/>
      <c r="CL134" s="437"/>
      <c r="CM134" s="396"/>
      <c r="CN134" s="394"/>
      <c r="CO134" s="394"/>
      <c r="CP134" s="394"/>
      <c r="CQ134" s="394"/>
      <c r="CR134" s="394"/>
      <c r="CS134" s="394"/>
      <c r="CT134" s="394"/>
      <c r="CU134" s="394"/>
      <c r="CV134" s="395"/>
      <c r="CW134" s="393"/>
      <c r="CX134" s="393"/>
      <c r="CY134" s="396"/>
      <c r="CZ134" s="394"/>
      <c r="DA134" s="394"/>
      <c r="DB134" s="394"/>
      <c r="DC134" s="394"/>
      <c r="DD134" s="394"/>
      <c r="DE134" s="394"/>
      <c r="DF134" s="394"/>
      <c r="DG134" s="394"/>
      <c r="DH134" s="395"/>
      <c r="DI134" s="390"/>
      <c r="DJ134" s="390"/>
      <c r="DK134" s="431"/>
      <c r="DL134" s="431"/>
      <c r="DM134" s="431"/>
      <c r="DN134" s="431"/>
      <c r="DO134" s="431"/>
      <c r="DP134" s="431"/>
      <c r="DQ134" s="430"/>
      <c r="DR134" s="396"/>
      <c r="DS134" s="394"/>
      <c r="DT134" s="394"/>
      <c r="DU134" s="394"/>
      <c r="DV134" s="395"/>
      <c r="DW134" s="461"/>
      <c r="DX134" s="396"/>
      <c r="DY134" s="394"/>
      <c r="DZ134" s="394"/>
      <c r="EA134" s="394"/>
      <c r="EB134" s="395"/>
      <c r="EC134" s="461"/>
      <c r="ED134" s="462"/>
    </row>
    <row r="135" spans="2:134" ht="12.6" customHeight="1" x14ac:dyDescent="0.2">
      <c r="B135" s="499">
        <f t="shared" ref="B135" si="2375">B132+1</f>
        <v>43</v>
      </c>
      <c r="C135" s="466"/>
      <c r="D135" s="466"/>
      <c r="E135" s="466"/>
      <c r="F135" s="470" t="s">
        <v>212</v>
      </c>
      <c r="G135" s="489"/>
      <c r="H135" s="509" t="str">
        <f t="shared" ref="H135" si="2376">IF($F135="3e)  Skoršia transpozícia  - zavedenie transpozície pred termínom ktorý určuje smernica EÚ. "," ","")</f>
        <v/>
      </c>
      <c r="I135" s="509" t="str">
        <f t="shared" ref="I135" si="2377">IF($F135="3e)  Skoršia transpozícia  - zavedenie transpozície pred termínom ktorý určuje smernica EÚ. ",$H135,"NA")</f>
        <v>NA</v>
      </c>
      <c r="J135" s="523">
        <f>IF(I135&gt;12,1,I135/12)</f>
        <v>1</v>
      </c>
      <c r="K135" s="470"/>
      <c r="L135" s="451"/>
      <c r="M135" s="493">
        <f>IF(L135="N",0,L135)</f>
        <v>0</v>
      </c>
      <c r="N135" s="451" t="s">
        <v>212</v>
      </c>
      <c r="O135" s="451"/>
      <c r="P135" s="451"/>
      <c r="Q135" s="429" t="s">
        <v>36</v>
      </c>
      <c r="R135" s="424">
        <f>VLOOKUP(Q135,vstupy!$B$3:$C$15,2,FALSE)</f>
        <v>0</v>
      </c>
      <c r="S135" s="451"/>
      <c r="T135" s="454"/>
      <c r="U135" s="429" t="s">
        <v>36</v>
      </c>
      <c r="V135" s="424">
        <f>VLOOKUP(U135,vstupy!$B$3:$C$15,2,FALSE)</f>
        <v>0</v>
      </c>
      <c r="W135" s="451"/>
      <c r="X135" s="194" t="s">
        <v>157</v>
      </c>
      <c r="Y135" s="208" t="s">
        <v>152</v>
      </c>
      <c r="Z135" s="205">
        <f>VLOOKUP($X135,vstupy!$B$18:$F$31,MATCH($Y135,vstupy!$B$17:$F$17,0),0)</f>
        <v>0</v>
      </c>
      <c r="AA135" s="133" t="s">
        <v>158</v>
      </c>
      <c r="AB135" s="205">
        <f>VLOOKUP($AA135,vstupy!$B$34:$C$36,2,FALSE)</f>
        <v>0</v>
      </c>
      <c r="AC135" s="205">
        <f t="shared" si="1271"/>
        <v>0</v>
      </c>
      <c r="AD135" s="500" t="s">
        <v>36</v>
      </c>
      <c r="AE135" s="473">
        <f>VLOOKUP(AD135,vstupy!$B$3:$C$15,2,FALSE)</f>
        <v>0</v>
      </c>
      <c r="AF135" s="476" t="str">
        <f>IFERROR(IF(M135=0,"N",O135/L135*J135),0)</f>
        <v>N</v>
      </c>
      <c r="AG135" s="420">
        <f>O135*J135</f>
        <v>0</v>
      </c>
      <c r="AH135" s="432">
        <f t="shared" ref="AH135" si="2378">P135*R135*J135</f>
        <v>0</v>
      </c>
      <c r="AI135" s="419">
        <f t="shared" ref="AI135" si="2379">IFERROR(AH135*M135,0)</f>
        <v>0</v>
      </c>
      <c r="AJ135" s="432" t="str">
        <f t="shared" si="1393"/>
        <v>N</v>
      </c>
      <c r="AK135" s="420">
        <f t="shared" ref="AK135" si="2380">S135*J135</f>
        <v>0</v>
      </c>
      <c r="AL135" s="420">
        <f>T135*V135*J135</f>
        <v>0</v>
      </c>
      <c r="AM135" s="425">
        <f t="shared" ref="AM135" si="2381">IFERROR(AL135*M135,0)</f>
        <v>0</v>
      </c>
      <c r="AN135" s="419">
        <f t="shared" ref="AN135" si="2382">IF(W135&gt;0,IF(AE135&gt;0,($G$5/160)*(W135/60)*AE135*J135,0),IF(AE135&gt;0,($G$5/160)*((AC135+AC136+AC137)/60)*AE135*J135,0))</f>
        <v>0</v>
      </c>
      <c r="AO135" s="422">
        <f>IFERROR(AN135*M135,0)</f>
        <v>0</v>
      </c>
      <c r="AP135" s="396">
        <f t="shared" ref="AP135" si="2383">IF($N135="In (zvyšuje náklady)",AF135,0)</f>
        <v>0</v>
      </c>
      <c r="AQ135" s="394">
        <f t="shared" ref="AQ135" si="2384">IF($N135="In (zvyšuje náklady)",AG135,0)</f>
        <v>0</v>
      </c>
      <c r="AR135" s="394">
        <f t="shared" ref="AR135" si="2385">IF($N135="In (zvyšuje náklady)",AH135,0)</f>
        <v>0</v>
      </c>
      <c r="AS135" s="394">
        <f t="shared" ref="AS135" si="2386">IF($N135="In (zvyšuje náklady)",AI135,0)</f>
        <v>0</v>
      </c>
      <c r="AT135" s="394">
        <f t="shared" ref="AT135" si="2387">IF($N135="In (zvyšuje náklady)",AJ135,0)</f>
        <v>0</v>
      </c>
      <c r="AU135" s="394">
        <f t="shared" ref="AU135" si="2388">IF($N135="In (zvyšuje náklady)",AK135,0)</f>
        <v>0</v>
      </c>
      <c r="AV135" s="394">
        <f t="shared" ref="AV135" si="2389">IF($N135="In (zvyšuje náklady)",AL135,0)</f>
        <v>0</v>
      </c>
      <c r="AW135" s="394">
        <f t="shared" ref="AW135" si="2390">IF($N135="In (zvyšuje náklady)",AM135,0)</f>
        <v>0</v>
      </c>
      <c r="AX135" s="394">
        <f t="shared" ref="AX135" si="2391">IF($N135="In (zvyšuje náklady)",AN135,0)</f>
        <v>0</v>
      </c>
      <c r="AY135" s="394">
        <f t="shared" ref="AY135" si="2392">IF($N135="In (zvyšuje náklady)",AO135,0)</f>
        <v>0</v>
      </c>
      <c r="AZ135" s="394" t="str">
        <f t="shared" ref="AZ135" si="2393">IF($N135="Out (znižuje náklady)",AF135,"0")</f>
        <v>0</v>
      </c>
      <c r="BA135" s="394" t="str">
        <f t="shared" ref="BA135" si="2394">IF($N135="Out (znižuje náklady)",AG135,"0")</f>
        <v>0</v>
      </c>
      <c r="BB135" s="394" t="str">
        <f t="shared" ref="BB135" si="2395">IF($N135="Out (znižuje náklady)",AH135,"0")</f>
        <v>0</v>
      </c>
      <c r="BC135" s="394" t="str">
        <f t="shared" ref="BC135" si="2396">IF($N135="Out (znižuje náklady)",AI135,"0")</f>
        <v>0</v>
      </c>
      <c r="BD135" s="394" t="str">
        <f t="shared" ref="BD135" si="2397">IF($N135="Out (znižuje náklady)",AJ135,"0")</f>
        <v>0</v>
      </c>
      <c r="BE135" s="394" t="str">
        <f t="shared" ref="BE135" si="2398">IF($N135="Out (znižuje náklady)",AK135,"0")</f>
        <v>0</v>
      </c>
      <c r="BF135" s="394" t="str">
        <f t="shared" ref="BF135" si="2399">IF($N135="Out (znižuje náklady)",AL135,"0")</f>
        <v>0</v>
      </c>
      <c r="BG135" s="394" t="str">
        <f t="shared" ref="BG135" si="2400">IF($N135="Out (znižuje náklady)",AM135,"0")</f>
        <v>0</v>
      </c>
      <c r="BH135" s="394" t="str">
        <f t="shared" ref="BH135" si="2401">IF($N135="Out (znižuje náklady)",AN135,"0")</f>
        <v>0</v>
      </c>
      <c r="BI135" s="534" t="str">
        <f t="shared" ref="BI135" si="2402">IF($N135="Out (znižuje náklady)",AO135,"0")</f>
        <v>0</v>
      </c>
      <c r="BJ135" s="393">
        <f>IF(F135=vstupy!$B$47,0,1)</f>
        <v>1</v>
      </c>
      <c r="BK135" s="396">
        <f t="shared" ref="BK135" si="2403">$BJ135*AP135</f>
        <v>0</v>
      </c>
      <c r="BL135" s="394">
        <f t="shared" ref="BL135" si="2404">$BJ135*AQ135</f>
        <v>0</v>
      </c>
      <c r="BM135" s="394">
        <f t="shared" ref="BM135" si="2405">$BJ135*AR135</f>
        <v>0</v>
      </c>
      <c r="BN135" s="394">
        <f t="shared" ref="BN135" si="2406">$BJ135*AS135</f>
        <v>0</v>
      </c>
      <c r="BO135" s="394">
        <f t="shared" ref="BO135" si="2407">$BJ135*AT135</f>
        <v>0</v>
      </c>
      <c r="BP135" s="394">
        <f t="shared" ref="BP135" si="2408">$BJ135*AU135</f>
        <v>0</v>
      </c>
      <c r="BQ135" s="394">
        <f t="shared" ref="BQ135" si="2409">$BJ135*AV135</f>
        <v>0</v>
      </c>
      <c r="BR135" s="394">
        <f t="shared" ref="BR135" si="2410">$BJ135*AW135</f>
        <v>0</v>
      </c>
      <c r="BS135" s="394">
        <f t="shared" ref="BS135" si="2411">$BJ135*AX135</f>
        <v>0</v>
      </c>
      <c r="BT135" s="395">
        <f t="shared" ref="BT135" si="2412">$BJ135*AY135</f>
        <v>0</v>
      </c>
      <c r="BU135" s="396">
        <f t="shared" ref="BU135" si="2413">$BJ135*AZ135</f>
        <v>0</v>
      </c>
      <c r="BV135" s="394">
        <f t="shared" ref="BV135" si="2414">$BJ135*BA135</f>
        <v>0</v>
      </c>
      <c r="BW135" s="394">
        <f t="shared" ref="BW135" si="2415">$BJ135*BB135</f>
        <v>0</v>
      </c>
      <c r="BX135" s="394">
        <f t="shared" ref="BX135" si="2416">$BJ135*BC135</f>
        <v>0</v>
      </c>
      <c r="BY135" s="394">
        <f t="shared" ref="BY135" si="2417">$BJ135*BD135</f>
        <v>0</v>
      </c>
      <c r="BZ135" s="394">
        <f t="shared" ref="BZ135" si="2418">$BJ135*BE135</f>
        <v>0</v>
      </c>
      <c r="CA135" s="394">
        <f t="shared" ref="CA135" si="2419">$BJ135*BF135</f>
        <v>0</v>
      </c>
      <c r="CB135" s="394">
        <f t="shared" ref="CB135" si="2420">$BJ135*BG135</f>
        <v>0</v>
      </c>
      <c r="CC135" s="394">
        <f t="shared" ref="CC135" si="2421">$BJ135*BH135</f>
        <v>0</v>
      </c>
      <c r="CD135" s="395">
        <f t="shared" ref="CD135" si="2422">$BJ135*BI135</f>
        <v>0</v>
      </c>
      <c r="CE135" s="433">
        <f>IF(N135="Nemení sa",1,0)</f>
        <v>0</v>
      </c>
      <c r="CF135" s="396">
        <f>AG135*$CE135</f>
        <v>0</v>
      </c>
      <c r="CG135" s="394">
        <f>AI135*$CE135</f>
        <v>0</v>
      </c>
      <c r="CH135" s="394">
        <f>AK135*$CE135</f>
        <v>0</v>
      </c>
      <c r="CI135" s="394">
        <f>AM135*$CE135</f>
        <v>0</v>
      </c>
      <c r="CJ135" s="395">
        <f>AO135*$CE135</f>
        <v>0</v>
      </c>
      <c r="CK135" s="434">
        <f t="shared" ref="CK135" si="2423">SUM(CF135:CJ137)</f>
        <v>0</v>
      </c>
      <c r="CL135" s="435">
        <f>IF(F135=vstupy!B$42,"1",0)</f>
        <v>0</v>
      </c>
      <c r="CM135" s="396">
        <f t="shared" ref="CM135:CV135" si="2424">IF($CL135="1",AP135,0)</f>
        <v>0</v>
      </c>
      <c r="CN135" s="394">
        <f t="shared" si="2424"/>
        <v>0</v>
      </c>
      <c r="CO135" s="394">
        <f t="shared" si="2424"/>
        <v>0</v>
      </c>
      <c r="CP135" s="394">
        <f t="shared" si="2424"/>
        <v>0</v>
      </c>
      <c r="CQ135" s="394">
        <f t="shared" si="2424"/>
        <v>0</v>
      </c>
      <c r="CR135" s="394">
        <f t="shared" si="2424"/>
        <v>0</v>
      </c>
      <c r="CS135" s="394">
        <f t="shared" si="2424"/>
        <v>0</v>
      </c>
      <c r="CT135" s="394">
        <f t="shared" si="2424"/>
        <v>0</v>
      </c>
      <c r="CU135" s="394">
        <f t="shared" si="2424"/>
        <v>0</v>
      </c>
      <c r="CV135" s="395">
        <f t="shared" si="2424"/>
        <v>0</v>
      </c>
      <c r="CW135" s="393">
        <f>CP135+CT135+CV135</f>
        <v>0</v>
      </c>
      <c r="CX135" s="393">
        <f t="shared" ref="CX135" si="2425">CN135+CR135</f>
        <v>0</v>
      </c>
      <c r="CY135" s="396">
        <f t="shared" ref="CY135:DH135" si="2426">IF($CL135="1",AZ135,0)</f>
        <v>0</v>
      </c>
      <c r="CZ135" s="394">
        <f t="shared" si="2426"/>
        <v>0</v>
      </c>
      <c r="DA135" s="394">
        <f t="shared" si="2426"/>
        <v>0</v>
      </c>
      <c r="DB135" s="394">
        <f t="shared" si="2426"/>
        <v>0</v>
      </c>
      <c r="DC135" s="394">
        <f t="shared" si="2426"/>
        <v>0</v>
      </c>
      <c r="DD135" s="394">
        <f t="shared" si="2426"/>
        <v>0</v>
      </c>
      <c r="DE135" s="394">
        <f t="shared" si="2426"/>
        <v>0</v>
      </c>
      <c r="DF135" s="394">
        <f t="shared" si="2426"/>
        <v>0</v>
      </c>
      <c r="DG135" s="394">
        <f t="shared" si="2426"/>
        <v>0</v>
      </c>
      <c r="DH135" s="395">
        <f t="shared" si="2426"/>
        <v>0</v>
      </c>
      <c r="DI135" s="390">
        <f>DB135+DF135+DH135</f>
        <v>0</v>
      </c>
      <c r="DJ135" s="390">
        <f t="shared" ref="DJ135" si="2427">CZ135+DD135</f>
        <v>0</v>
      </c>
      <c r="DK135" s="431">
        <f>IF(CE135=0,1,0)</f>
        <v>1</v>
      </c>
      <c r="DL135" s="431">
        <f>IFERROR(IF($AF135="N",AH135+AJ135+AL135+AN135,AF135+AH135+AJ135+AL135+AN135),0)*$DK135</f>
        <v>0</v>
      </c>
      <c r="DM135" s="431">
        <f>(AG135+AI135+AK135+AM135+AO135)*$DK135</f>
        <v>0</v>
      </c>
      <c r="DN135" s="431">
        <f>AS135+AW135+AY135-CW135</f>
        <v>0</v>
      </c>
      <c r="DO135" s="431">
        <f>BC135+BG135+BI135-DI135</f>
        <v>0</v>
      </c>
      <c r="DP135" s="431">
        <f>DN135+DO135</f>
        <v>0</v>
      </c>
      <c r="DQ135" s="430" t="str">
        <f>IF(OR(F135=vstupy!B$40,F135=vstupy!B$41,F135=vstupy!B$42,),"0","1")</f>
        <v>0</v>
      </c>
      <c r="DR135" s="396">
        <f>IF($DQ135="1",AQ135,"0")+CF135</f>
        <v>0</v>
      </c>
      <c r="DS135" s="394">
        <f>IF($DQ135="1",AS135,"0")+CG135</f>
        <v>0</v>
      </c>
      <c r="DT135" s="394">
        <f>IF($DQ135="1",AU135,"0")+CH135</f>
        <v>0</v>
      </c>
      <c r="DU135" s="394">
        <f>IF($DQ135="1",AW135,"0")+CI135</f>
        <v>0</v>
      </c>
      <c r="DV135" s="395">
        <f>IF($DQ135="1",AY135,"0")+CJ135</f>
        <v>0</v>
      </c>
      <c r="DW135" s="461">
        <f t="shared" ref="DW135" si="2428">SUM(DR135:DV137)</f>
        <v>0</v>
      </c>
      <c r="DX135" s="396" t="str">
        <f t="shared" ref="DX135" si="2429">IF($DQ135="1",BA135,"0")</f>
        <v>0</v>
      </c>
      <c r="DY135" s="394" t="str">
        <f t="shared" ref="DY135" si="2430">IF($DQ135="1",BC135,"0")</f>
        <v>0</v>
      </c>
      <c r="DZ135" s="394" t="str">
        <f t="shared" ref="DZ135" si="2431">IF($DQ135="1",BE135,"0")</f>
        <v>0</v>
      </c>
      <c r="EA135" s="394" t="str">
        <f>IF($DQ135="1",BG135,"0")</f>
        <v>0</v>
      </c>
      <c r="EB135" s="395" t="str">
        <f>IF($DQ135="1",BI135,"0")</f>
        <v>0</v>
      </c>
      <c r="EC135" s="461">
        <f t="shared" ref="EC135" si="2432">SUM(DX135:EB137)</f>
        <v>0</v>
      </c>
      <c r="ED135" s="462">
        <f>EC135+DW135</f>
        <v>0</v>
      </c>
    </row>
    <row r="136" spans="2:134" ht="12.6" customHeight="1" x14ac:dyDescent="0.2">
      <c r="B136" s="499"/>
      <c r="C136" s="466"/>
      <c r="D136" s="466"/>
      <c r="E136" s="466"/>
      <c r="F136" s="471"/>
      <c r="G136" s="489"/>
      <c r="H136" s="510"/>
      <c r="I136" s="510"/>
      <c r="J136" s="524"/>
      <c r="K136" s="471"/>
      <c r="L136" s="451"/>
      <c r="M136" s="493"/>
      <c r="N136" s="451"/>
      <c r="O136" s="451"/>
      <c r="P136" s="451"/>
      <c r="Q136" s="429"/>
      <c r="R136" s="424"/>
      <c r="S136" s="451"/>
      <c r="T136" s="454"/>
      <c r="U136" s="429"/>
      <c r="V136" s="424"/>
      <c r="W136" s="451"/>
      <c r="X136" s="194" t="s">
        <v>157</v>
      </c>
      <c r="Y136" s="208" t="s">
        <v>152</v>
      </c>
      <c r="Z136" s="205">
        <f>VLOOKUP($X136,vstupy!$B$18:$F$31,MATCH($Y136,vstupy!$B$17:$F$17,0),0)</f>
        <v>0</v>
      </c>
      <c r="AA136" s="133" t="s">
        <v>158</v>
      </c>
      <c r="AB136" s="205">
        <f>VLOOKUP($AA136,vstupy!$B$34:$C$36,2,FALSE)</f>
        <v>0</v>
      </c>
      <c r="AC136" s="205">
        <f t="shared" si="1271"/>
        <v>0</v>
      </c>
      <c r="AD136" s="501"/>
      <c r="AE136" s="474"/>
      <c r="AF136" s="396"/>
      <c r="AG136" s="420"/>
      <c r="AH136" s="420"/>
      <c r="AI136" s="420"/>
      <c r="AJ136" s="420"/>
      <c r="AK136" s="420"/>
      <c r="AL136" s="420"/>
      <c r="AM136" s="427"/>
      <c r="AN136" s="420"/>
      <c r="AO136" s="422"/>
      <c r="AP136" s="396"/>
      <c r="AQ136" s="394"/>
      <c r="AR136" s="394"/>
      <c r="AS136" s="394"/>
      <c r="AT136" s="394"/>
      <c r="AU136" s="394"/>
      <c r="AV136" s="394"/>
      <c r="AW136" s="394"/>
      <c r="AX136" s="394"/>
      <c r="AY136" s="394"/>
      <c r="AZ136" s="394"/>
      <c r="BA136" s="394"/>
      <c r="BB136" s="394"/>
      <c r="BC136" s="394"/>
      <c r="BD136" s="394"/>
      <c r="BE136" s="394"/>
      <c r="BF136" s="394"/>
      <c r="BG136" s="394"/>
      <c r="BH136" s="394"/>
      <c r="BI136" s="534"/>
      <c r="BJ136" s="393"/>
      <c r="BK136" s="396"/>
      <c r="BL136" s="394"/>
      <c r="BM136" s="394"/>
      <c r="BN136" s="394"/>
      <c r="BO136" s="394"/>
      <c r="BP136" s="394"/>
      <c r="BQ136" s="394"/>
      <c r="BR136" s="394"/>
      <c r="BS136" s="394"/>
      <c r="BT136" s="395"/>
      <c r="BU136" s="396"/>
      <c r="BV136" s="394"/>
      <c r="BW136" s="394"/>
      <c r="BX136" s="394"/>
      <c r="BY136" s="394"/>
      <c r="BZ136" s="394"/>
      <c r="CA136" s="394"/>
      <c r="CB136" s="394"/>
      <c r="CC136" s="394"/>
      <c r="CD136" s="395"/>
      <c r="CE136" s="433"/>
      <c r="CF136" s="396"/>
      <c r="CG136" s="394"/>
      <c r="CH136" s="394"/>
      <c r="CI136" s="394"/>
      <c r="CJ136" s="395"/>
      <c r="CK136" s="434"/>
      <c r="CL136" s="436"/>
      <c r="CM136" s="396"/>
      <c r="CN136" s="394"/>
      <c r="CO136" s="394"/>
      <c r="CP136" s="394"/>
      <c r="CQ136" s="394"/>
      <c r="CR136" s="394"/>
      <c r="CS136" s="394"/>
      <c r="CT136" s="394"/>
      <c r="CU136" s="394"/>
      <c r="CV136" s="395"/>
      <c r="CW136" s="393"/>
      <c r="CX136" s="393"/>
      <c r="CY136" s="396"/>
      <c r="CZ136" s="394"/>
      <c r="DA136" s="394"/>
      <c r="DB136" s="394"/>
      <c r="DC136" s="394"/>
      <c r="DD136" s="394"/>
      <c r="DE136" s="394"/>
      <c r="DF136" s="394"/>
      <c r="DG136" s="394"/>
      <c r="DH136" s="395"/>
      <c r="DI136" s="390"/>
      <c r="DJ136" s="390"/>
      <c r="DK136" s="431"/>
      <c r="DL136" s="431"/>
      <c r="DM136" s="431"/>
      <c r="DN136" s="431"/>
      <c r="DO136" s="431"/>
      <c r="DP136" s="431"/>
      <c r="DQ136" s="430"/>
      <c r="DR136" s="396"/>
      <c r="DS136" s="394"/>
      <c r="DT136" s="394"/>
      <c r="DU136" s="394"/>
      <c r="DV136" s="395"/>
      <c r="DW136" s="461"/>
      <c r="DX136" s="396"/>
      <c r="DY136" s="394"/>
      <c r="DZ136" s="394"/>
      <c r="EA136" s="394"/>
      <c r="EB136" s="395"/>
      <c r="EC136" s="461"/>
      <c r="ED136" s="462"/>
    </row>
    <row r="137" spans="2:134" ht="12.6" customHeight="1" x14ac:dyDescent="0.2">
      <c r="B137" s="499"/>
      <c r="C137" s="466"/>
      <c r="D137" s="466"/>
      <c r="E137" s="466"/>
      <c r="F137" s="472"/>
      <c r="G137" s="489"/>
      <c r="H137" s="511"/>
      <c r="I137" s="511"/>
      <c r="J137" s="525"/>
      <c r="K137" s="472"/>
      <c r="L137" s="451"/>
      <c r="M137" s="493"/>
      <c r="N137" s="451"/>
      <c r="O137" s="451"/>
      <c r="P137" s="451"/>
      <c r="Q137" s="429"/>
      <c r="R137" s="424"/>
      <c r="S137" s="451"/>
      <c r="T137" s="454"/>
      <c r="U137" s="429"/>
      <c r="V137" s="424"/>
      <c r="W137" s="451"/>
      <c r="X137" s="194" t="s">
        <v>157</v>
      </c>
      <c r="Y137" s="208" t="s">
        <v>152</v>
      </c>
      <c r="Z137" s="205">
        <f>VLOOKUP($X137,vstupy!$B$18:$F$31,MATCH($Y137,vstupy!$B$17:$F$17,0),0)</f>
        <v>0</v>
      </c>
      <c r="AA137" s="133" t="s">
        <v>158</v>
      </c>
      <c r="AB137" s="205">
        <f>VLOOKUP($AA137,vstupy!$B$34:$C$36,2,FALSE)</f>
        <v>0</v>
      </c>
      <c r="AC137" s="205">
        <f t="shared" si="1271"/>
        <v>0</v>
      </c>
      <c r="AD137" s="502"/>
      <c r="AE137" s="475"/>
      <c r="AF137" s="396"/>
      <c r="AG137" s="420"/>
      <c r="AH137" s="420"/>
      <c r="AI137" s="420"/>
      <c r="AJ137" s="420"/>
      <c r="AK137" s="420"/>
      <c r="AL137" s="420"/>
      <c r="AM137" s="419"/>
      <c r="AN137" s="420"/>
      <c r="AO137" s="422"/>
      <c r="AP137" s="396"/>
      <c r="AQ137" s="394"/>
      <c r="AR137" s="394"/>
      <c r="AS137" s="394"/>
      <c r="AT137" s="394"/>
      <c r="AU137" s="394"/>
      <c r="AV137" s="394"/>
      <c r="AW137" s="394"/>
      <c r="AX137" s="394"/>
      <c r="AY137" s="394"/>
      <c r="AZ137" s="394"/>
      <c r="BA137" s="394"/>
      <c r="BB137" s="394"/>
      <c r="BC137" s="394"/>
      <c r="BD137" s="394"/>
      <c r="BE137" s="394"/>
      <c r="BF137" s="394"/>
      <c r="BG137" s="394"/>
      <c r="BH137" s="394"/>
      <c r="BI137" s="534"/>
      <c r="BJ137" s="393"/>
      <c r="BK137" s="396"/>
      <c r="BL137" s="394"/>
      <c r="BM137" s="394"/>
      <c r="BN137" s="394"/>
      <c r="BO137" s="394"/>
      <c r="BP137" s="394"/>
      <c r="BQ137" s="394"/>
      <c r="BR137" s="394"/>
      <c r="BS137" s="394"/>
      <c r="BT137" s="395"/>
      <c r="BU137" s="396"/>
      <c r="BV137" s="394"/>
      <c r="BW137" s="394"/>
      <c r="BX137" s="394"/>
      <c r="BY137" s="394"/>
      <c r="BZ137" s="394"/>
      <c r="CA137" s="394"/>
      <c r="CB137" s="394"/>
      <c r="CC137" s="394"/>
      <c r="CD137" s="395"/>
      <c r="CE137" s="433"/>
      <c r="CF137" s="396"/>
      <c r="CG137" s="394"/>
      <c r="CH137" s="394"/>
      <c r="CI137" s="394"/>
      <c r="CJ137" s="395"/>
      <c r="CK137" s="434"/>
      <c r="CL137" s="437"/>
      <c r="CM137" s="396"/>
      <c r="CN137" s="394"/>
      <c r="CO137" s="394"/>
      <c r="CP137" s="394"/>
      <c r="CQ137" s="394"/>
      <c r="CR137" s="394"/>
      <c r="CS137" s="394"/>
      <c r="CT137" s="394"/>
      <c r="CU137" s="394"/>
      <c r="CV137" s="395"/>
      <c r="CW137" s="393"/>
      <c r="CX137" s="393"/>
      <c r="CY137" s="396"/>
      <c r="CZ137" s="394"/>
      <c r="DA137" s="394"/>
      <c r="DB137" s="394"/>
      <c r="DC137" s="394"/>
      <c r="DD137" s="394"/>
      <c r="DE137" s="394"/>
      <c r="DF137" s="394"/>
      <c r="DG137" s="394"/>
      <c r="DH137" s="395"/>
      <c r="DI137" s="390"/>
      <c r="DJ137" s="390"/>
      <c r="DK137" s="431"/>
      <c r="DL137" s="431"/>
      <c r="DM137" s="431"/>
      <c r="DN137" s="431"/>
      <c r="DO137" s="431"/>
      <c r="DP137" s="431"/>
      <c r="DQ137" s="430"/>
      <c r="DR137" s="396"/>
      <c r="DS137" s="394"/>
      <c r="DT137" s="394"/>
      <c r="DU137" s="394"/>
      <c r="DV137" s="395"/>
      <c r="DW137" s="461"/>
      <c r="DX137" s="396"/>
      <c r="DY137" s="394"/>
      <c r="DZ137" s="394"/>
      <c r="EA137" s="394"/>
      <c r="EB137" s="395"/>
      <c r="EC137" s="461"/>
      <c r="ED137" s="462"/>
    </row>
    <row r="138" spans="2:134" ht="12.6" customHeight="1" x14ac:dyDescent="0.2">
      <c r="B138" s="477">
        <f t="shared" ref="B138" si="2433">B135+1</f>
        <v>44</v>
      </c>
      <c r="C138" s="467"/>
      <c r="D138" s="467"/>
      <c r="E138" s="467"/>
      <c r="F138" s="485" t="s">
        <v>212</v>
      </c>
      <c r="G138" s="491"/>
      <c r="H138" s="496" t="str">
        <f t="shared" ref="H138" si="2434">IF($F138="3e)  Skoršia transpozícia  - zavedenie transpozície pred termínom ktorý určuje smernica EÚ. "," ","")</f>
        <v/>
      </c>
      <c r="I138" s="496" t="str">
        <f t="shared" ref="I138" si="2435">IF($F138="3e)  Skoršia transpozícia  - zavedenie transpozície pred termínom ktorý určuje smernica EÚ. ",$H138,"NA")</f>
        <v>NA</v>
      </c>
      <c r="J138" s="526">
        <f>IF(I138&gt;12,1,I138/12)</f>
        <v>1</v>
      </c>
      <c r="K138" s="485"/>
      <c r="L138" s="452"/>
      <c r="M138" s="492">
        <f>IF(L138="N",0,L138)</f>
        <v>0</v>
      </c>
      <c r="N138" s="452" t="s">
        <v>212</v>
      </c>
      <c r="O138" s="452"/>
      <c r="P138" s="452"/>
      <c r="Q138" s="428" t="s">
        <v>36</v>
      </c>
      <c r="R138" s="423">
        <f>VLOOKUP(Q138,vstupy!$B$3:$C$15,2,FALSE)</f>
        <v>0</v>
      </c>
      <c r="S138" s="452"/>
      <c r="T138" s="453"/>
      <c r="U138" s="428" t="s">
        <v>36</v>
      </c>
      <c r="V138" s="423">
        <f>VLOOKUP(U138,vstupy!$B$3:$C$15,2,FALSE)</f>
        <v>0</v>
      </c>
      <c r="W138" s="452"/>
      <c r="X138" s="330" t="s">
        <v>157</v>
      </c>
      <c r="Y138" s="331" t="s">
        <v>152</v>
      </c>
      <c r="Z138" s="332">
        <f>VLOOKUP($X138,vstupy!$B$18:$F$31,MATCH($Y138,vstupy!$B$17:$F$17,0),0)</f>
        <v>0</v>
      </c>
      <c r="AA138" s="333" t="s">
        <v>158</v>
      </c>
      <c r="AB138" s="332">
        <f>VLOOKUP($AA138,vstupy!$B$34:$C$36,2,FALSE)</f>
        <v>0</v>
      </c>
      <c r="AC138" s="332">
        <f t="shared" si="1271"/>
        <v>0</v>
      </c>
      <c r="AD138" s="480" t="s">
        <v>36</v>
      </c>
      <c r="AE138" s="473">
        <f>VLOOKUP(AD138,vstupy!$B$3:$C$15,2,FALSE)</f>
        <v>0</v>
      </c>
      <c r="AF138" s="476" t="str">
        <f>IFERROR(IF(M138=0,"N",O138/L138*J138),0)</f>
        <v>N</v>
      </c>
      <c r="AG138" s="420">
        <f>O138*J138</f>
        <v>0</v>
      </c>
      <c r="AH138" s="432">
        <f t="shared" ref="AH138" si="2436">P138*R138*J138</f>
        <v>0</v>
      </c>
      <c r="AI138" s="419">
        <f t="shared" ref="AI138" si="2437">IFERROR(AH138*M138,0)</f>
        <v>0</v>
      </c>
      <c r="AJ138" s="432" t="str">
        <f t="shared" si="1393"/>
        <v>N</v>
      </c>
      <c r="AK138" s="420">
        <f t="shared" ref="AK138" si="2438">S138*J138</f>
        <v>0</v>
      </c>
      <c r="AL138" s="420">
        <f>T138*V138*J138</f>
        <v>0</v>
      </c>
      <c r="AM138" s="425">
        <f t="shared" ref="AM138" si="2439">IFERROR(AL138*M138,0)</f>
        <v>0</v>
      </c>
      <c r="AN138" s="419">
        <f t="shared" ref="AN138" si="2440">IF(W138&gt;0,IF(AE138&gt;0,($G$5/160)*(W138/60)*AE138*J138,0),IF(AE138&gt;0,($G$5/160)*((AC138+AC139+AC140)/60)*AE138*J138,0))</f>
        <v>0</v>
      </c>
      <c r="AO138" s="422">
        <f>IFERROR(AN138*M138,0)</f>
        <v>0</v>
      </c>
      <c r="AP138" s="396">
        <f t="shared" ref="AP138" si="2441">IF($N138="In (zvyšuje náklady)",AF138,0)</f>
        <v>0</v>
      </c>
      <c r="AQ138" s="394">
        <f t="shared" ref="AQ138" si="2442">IF($N138="In (zvyšuje náklady)",AG138,0)</f>
        <v>0</v>
      </c>
      <c r="AR138" s="394">
        <f t="shared" ref="AR138" si="2443">IF($N138="In (zvyšuje náklady)",AH138,0)</f>
        <v>0</v>
      </c>
      <c r="AS138" s="394">
        <f t="shared" ref="AS138" si="2444">IF($N138="In (zvyšuje náklady)",AI138,0)</f>
        <v>0</v>
      </c>
      <c r="AT138" s="394">
        <f t="shared" ref="AT138" si="2445">IF($N138="In (zvyšuje náklady)",AJ138,0)</f>
        <v>0</v>
      </c>
      <c r="AU138" s="394">
        <f t="shared" ref="AU138" si="2446">IF($N138="In (zvyšuje náklady)",AK138,0)</f>
        <v>0</v>
      </c>
      <c r="AV138" s="394">
        <f t="shared" ref="AV138" si="2447">IF($N138="In (zvyšuje náklady)",AL138,0)</f>
        <v>0</v>
      </c>
      <c r="AW138" s="394">
        <f t="shared" ref="AW138" si="2448">IF($N138="In (zvyšuje náklady)",AM138,0)</f>
        <v>0</v>
      </c>
      <c r="AX138" s="394">
        <f t="shared" ref="AX138" si="2449">IF($N138="In (zvyšuje náklady)",AN138,0)</f>
        <v>0</v>
      </c>
      <c r="AY138" s="394">
        <f t="shared" ref="AY138" si="2450">IF($N138="In (zvyšuje náklady)",AO138,0)</f>
        <v>0</v>
      </c>
      <c r="AZ138" s="394" t="str">
        <f t="shared" ref="AZ138" si="2451">IF($N138="Out (znižuje náklady)",AF138,"0")</f>
        <v>0</v>
      </c>
      <c r="BA138" s="394" t="str">
        <f t="shared" ref="BA138" si="2452">IF($N138="Out (znižuje náklady)",AG138,"0")</f>
        <v>0</v>
      </c>
      <c r="BB138" s="394" t="str">
        <f t="shared" ref="BB138" si="2453">IF($N138="Out (znižuje náklady)",AH138,"0")</f>
        <v>0</v>
      </c>
      <c r="BC138" s="394" t="str">
        <f t="shared" ref="BC138" si="2454">IF($N138="Out (znižuje náklady)",AI138,"0")</f>
        <v>0</v>
      </c>
      <c r="BD138" s="394" t="str">
        <f t="shared" ref="BD138" si="2455">IF($N138="Out (znižuje náklady)",AJ138,"0")</f>
        <v>0</v>
      </c>
      <c r="BE138" s="394" t="str">
        <f t="shared" ref="BE138" si="2456">IF($N138="Out (znižuje náklady)",AK138,"0")</f>
        <v>0</v>
      </c>
      <c r="BF138" s="394" t="str">
        <f t="shared" ref="BF138" si="2457">IF($N138="Out (znižuje náklady)",AL138,"0")</f>
        <v>0</v>
      </c>
      <c r="BG138" s="394" t="str">
        <f t="shared" ref="BG138" si="2458">IF($N138="Out (znižuje náklady)",AM138,"0")</f>
        <v>0</v>
      </c>
      <c r="BH138" s="394" t="str">
        <f t="shared" ref="BH138" si="2459">IF($N138="Out (znižuje náklady)",AN138,"0")</f>
        <v>0</v>
      </c>
      <c r="BI138" s="534" t="str">
        <f t="shared" ref="BI138" si="2460">IF($N138="Out (znižuje náklady)",AO138,"0")</f>
        <v>0</v>
      </c>
      <c r="BJ138" s="393">
        <f>IF(F138=vstupy!$B$47,0,1)</f>
        <v>1</v>
      </c>
      <c r="BK138" s="396">
        <f t="shared" ref="BK138" si="2461">$BJ138*AP138</f>
        <v>0</v>
      </c>
      <c r="BL138" s="394">
        <f t="shared" ref="BL138" si="2462">$BJ138*AQ138</f>
        <v>0</v>
      </c>
      <c r="BM138" s="394">
        <f t="shared" ref="BM138" si="2463">$BJ138*AR138</f>
        <v>0</v>
      </c>
      <c r="BN138" s="394">
        <f t="shared" ref="BN138" si="2464">$BJ138*AS138</f>
        <v>0</v>
      </c>
      <c r="BO138" s="394">
        <f t="shared" ref="BO138" si="2465">$BJ138*AT138</f>
        <v>0</v>
      </c>
      <c r="BP138" s="394">
        <f t="shared" ref="BP138" si="2466">$BJ138*AU138</f>
        <v>0</v>
      </c>
      <c r="BQ138" s="394">
        <f t="shared" ref="BQ138" si="2467">$BJ138*AV138</f>
        <v>0</v>
      </c>
      <c r="BR138" s="394">
        <f t="shared" ref="BR138" si="2468">$BJ138*AW138</f>
        <v>0</v>
      </c>
      <c r="BS138" s="394">
        <f t="shared" ref="BS138" si="2469">$BJ138*AX138</f>
        <v>0</v>
      </c>
      <c r="BT138" s="395">
        <f t="shared" ref="BT138" si="2470">$BJ138*AY138</f>
        <v>0</v>
      </c>
      <c r="BU138" s="396">
        <f t="shared" ref="BU138" si="2471">$BJ138*AZ138</f>
        <v>0</v>
      </c>
      <c r="BV138" s="394">
        <f t="shared" ref="BV138" si="2472">$BJ138*BA138</f>
        <v>0</v>
      </c>
      <c r="BW138" s="394">
        <f t="shared" ref="BW138" si="2473">$BJ138*BB138</f>
        <v>0</v>
      </c>
      <c r="BX138" s="394">
        <f t="shared" ref="BX138" si="2474">$BJ138*BC138</f>
        <v>0</v>
      </c>
      <c r="BY138" s="394">
        <f t="shared" ref="BY138" si="2475">$BJ138*BD138</f>
        <v>0</v>
      </c>
      <c r="BZ138" s="394">
        <f t="shared" ref="BZ138" si="2476">$BJ138*BE138</f>
        <v>0</v>
      </c>
      <c r="CA138" s="394">
        <f t="shared" ref="CA138" si="2477">$BJ138*BF138</f>
        <v>0</v>
      </c>
      <c r="CB138" s="394">
        <f t="shared" ref="CB138" si="2478">$BJ138*BG138</f>
        <v>0</v>
      </c>
      <c r="CC138" s="394">
        <f t="shared" ref="CC138" si="2479">$BJ138*BH138</f>
        <v>0</v>
      </c>
      <c r="CD138" s="395">
        <f t="shared" ref="CD138" si="2480">$BJ138*BI138</f>
        <v>0</v>
      </c>
      <c r="CE138" s="433">
        <f>IF(N138="Nemení sa",1,0)</f>
        <v>0</v>
      </c>
      <c r="CF138" s="396">
        <f>AG138*$CE138</f>
        <v>0</v>
      </c>
      <c r="CG138" s="394">
        <f>AI138*$CE138</f>
        <v>0</v>
      </c>
      <c r="CH138" s="394">
        <f>AK138*$CE138</f>
        <v>0</v>
      </c>
      <c r="CI138" s="394">
        <f>AM138*$CE138</f>
        <v>0</v>
      </c>
      <c r="CJ138" s="395">
        <f>AO138*$CE138</f>
        <v>0</v>
      </c>
      <c r="CK138" s="434">
        <f t="shared" ref="CK138" si="2481">SUM(CF138:CJ140)</f>
        <v>0</v>
      </c>
      <c r="CL138" s="435">
        <f>IF(F138=vstupy!B$42,"1",0)</f>
        <v>0</v>
      </c>
      <c r="CM138" s="396">
        <f t="shared" ref="CM138:CV138" si="2482">IF($CL138="1",AP138,0)</f>
        <v>0</v>
      </c>
      <c r="CN138" s="394">
        <f t="shared" si="2482"/>
        <v>0</v>
      </c>
      <c r="CO138" s="394">
        <f t="shared" si="2482"/>
        <v>0</v>
      </c>
      <c r="CP138" s="394">
        <f t="shared" si="2482"/>
        <v>0</v>
      </c>
      <c r="CQ138" s="394">
        <f t="shared" si="2482"/>
        <v>0</v>
      </c>
      <c r="CR138" s="394">
        <f t="shared" si="2482"/>
        <v>0</v>
      </c>
      <c r="CS138" s="394">
        <f t="shared" si="2482"/>
        <v>0</v>
      </c>
      <c r="CT138" s="394">
        <f t="shared" si="2482"/>
        <v>0</v>
      </c>
      <c r="CU138" s="394">
        <f t="shared" si="2482"/>
        <v>0</v>
      </c>
      <c r="CV138" s="395">
        <f t="shared" si="2482"/>
        <v>0</v>
      </c>
      <c r="CW138" s="393">
        <f>CP138+CT138+CV138</f>
        <v>0</v>
      </c>
      <c r="CX138" s="393">
        <f t="shared" ref="CX138" si="2483">CN138+CR138</f>
        <v>0</v>
      </c>
      <c r="CY138" s="396">
        <f t="shared" ref="CY138:DH138" si="2484">IF($CL138="1",AZ138,0)</f>
        <v>0</v>
      </c>
      <c r="CZ138" s="394">
        <f t="shared" si="2484"/>
        <v>0</v>
      </c>
      <c r="DA138" s="394">
        <f t="shared" si="2484"/>
        <v>0</v>
      </c>
      <c r="DB138" s="394">
        <f t="shared" si="2484"/>
        <v>0</v>
      </c>
      <c r="DC138" s="394">
        <f t="shared" si="2484"/>
        <v>0</v>
      </c>
      <c r="DD138" s="394">
        <f t="shared" si="2484"/>
        <v>0</v>
      </c>
      <c r="DE138" s="394">
        <f t="shared" si="2484"/>
        <v>0</v>
      </c>
      <c r="DF138" s="394">
        <f t="shared" si="2484"/>
        <v>0</v>
      </c>
      <c r="DG138" s="394">
        <f t="shared" si="2484"/>
        <v>0</v>
      </c>
      <c r="DH138" s="395">
        <f t="shared" si="2484"/>
        <v>0</v>
      </c>
      <c r="DI138" s="390">
        <f>DB138+DF138+DH138</f>
        <v>0</v>
      </c>
      <c r="DJ138" s="390">
        <f t="shared" ref="DJ138" si="2485">CZ138+DD138</f>
        <v>0</v>
      </c>
      <c r="DK138" s="431">
        <f>IF(CE138=0,1,0)</f>
        <v>1</v>
      </c>
      <c r="DL138" s="431">
        <f>IFERROR(IF($AF138="N",AH138+AJ138+AL138+AN138,AF138+AH138+AJ138+AL138+AN138),0)*$DK138</f>
        <v>0</v>
      </c>
      <c r="DM138" s="431">
        <f>(AG138+AI138+AK138+AM138+AO138)*$DK138</f>
        <v>0</v>
      </c>
      <c r="DN138" s="431">
        <f>AS138+AW138+AY138-CW138</f>
        <v>0</v>
      </c>
      <c r="DO138" s="431">
        <f>BC138+BG138+BI138-DI138</f>
        <v>0</v>
      </c>
      <c r="DP138" s="431">
        <f>DN138+DO138</f>
        <v>0</v>
      </c>
      <c r="DQ138" s="430" t="str">
        <f>IF(OR(F138=vstupy!B$40,F138=vstupy!B$41,F138=vstupy!B$42,),"0","1")</f>
        <v>0</v>
      </c>
      <c r="DR138" s="396">
        <f>IF($DQ138="1",AQ138,"0")+CF138</f>
        <v>0</v>
      </c>
      <c r="DS138" s="394">
        <f>IF($DQ138="1",AS138,"0")+CG138</f>
        <v>0</v>
      </c>
      <c r="DT138" s="394">
        <f>IF($DQ138="1",AU138,"0")+CH138</f>
        <v>0</v>
      </c>
      <c r="DU138" s="394">
        <f>IF($DQ138="1",AW138,"0")+CI138</f>
        <v>0</v>
      </c>
      <c r="DV138" s="395">
        <f>IF($DQ138="1",AY138,"0")+CJ138</f>
        <v>0</v>
      </c>
      <c r="DW138" s="461">
        <f t="shared" ref="DW138" si="2486">SUM(DR138:DV140)</f>
        <v>0</v>
      </c>
      <c r="DX138" s="396" t="str">
        <f t="shared" ref="DX138" si="2487">IF($DQ138="1",BA138,"0")</f>
        <v>0</v>
      </c>
      <c r="DY138" s="394" t="str">
        <f t="shared" ref="DY138" si="2488">IF($DQ138="1",BC138,"0")</f>
        <v>0</v>
      </c>
      <c r="DZ138" s="394" t="str">
        <f t="shared" ref="DZ138" si="2489">IF($DQ138="1",BE138,"0")</f>
        <v>0</v>
      </c>
      <c r="EA138" s="394" t="str">
        <f>IF($DQ138="1",BG138,"0")</f>
        <v>0</v>
      </c>
      <c r="EB138" s="395" t="str">
        <f>IF($DQ138="1",BI138,"0")</f>
        <v>0</v>
      </c>
      <c r="EC138" s="461">
        <f t="shared" ref="EC138" si="2490">SUM(DX138:EB140)</f>
        <v>0</v>
      </c>
      <c r="ED138" s="462">
        <f>EC138+DW138</f>
        <v>0</v>
      </c>
    </row>
    <row r="139" spans="2:134" ht="12.6" customHeight="1" x14ac:dyDescent="0.2">
      <c r="B139" s="477"/>
      <c r="C139" s="467"/>
      <c r="D139" s="467"/>
      <c r="E139" s="467"/>
      <c r="F139" s="486"/>
      <c r="G139" s="491"/>
      <c r="H139" s="497"/>
      <c r="I139" s="497"/>
      <c r="J139" s="527"/>
      <c r="K139" s="486"/>
      <c r="L139" s="452"/>
      <c r="M139" s="492"/>
      <c r="N139" s="452"/>
      <c r="O139" s="452"/>
      <c r="P139" s="452"/>
      <c r="Q139" s="428"/>
      <c r="R139" s="423"/>
      <c r="S139" s="452"/>
      <c r="T139" s="453"/>
      <c r="U139" s="428"/>
      <c r="V139" s="423"/>
      <c r="W139" s="452"/>
      <c r="X139" s="330" t="s">
        <v>157</v>
      </c>
      <c r="Y139" s="331" t="s">
        <v>152</v>
      </c>
      <c r="Z139" s="332">
        <f>VLOOKUP($X139,vstupy!$B$18:$F$31,MATCH($Y139,vstupy!$B$17:$F$17,0),0)</f>
        <v>0</v>
      </c>
      <c r="AA139" s="333" t="s">
        <v>158</v>
      </c>
      <c r="AB139" s="332">
        <f>VLOOKUP($AA139,vstupy!$B$34:$C$36,2,FALSE)</f>
        <v>0</v>
      </c>
      <c r="AC139" s="332">
        <f t="shared" si="1271"/>
        <v>0</v>
      </c>
      <c r="AD139" s="481"/>
      <c r="AE139" s="474"/>
      <c r="AF139" s="396"/>
      <c r="AG139" s="420"/>
      <c r="AH139" s="420"/>
      <c r="AI139" s="420"/>
      <c r="AJ139" s="420"/>
      <c r="AK139" s="420"/>
      <c r="AL139" s="420"/>
      <c r="AM139" s="427"/>
      <c r="AN139" s="420"/>
      <c r="AO139" s="422"/>
      <c r="AP139" s="396"/>
      <c r="AQ139" s="394"/>
      <c r="AR139" s="394"/>
      <c r="AS139" s="394"/>
      <c r="AT139" s="394"/>
      <c r="AU139" s="394"/>
      <c r="AV139" s="394"/>
      <c r="AW139" s="394"/>
      <c r="AX139" s="394"/>
      <c r="AY139" s="394"/>
      <c r="AZ139" s="394"/>
      <c r="BA139" s="394"/>
      <c r="BB139" s="394"/>
      <c r="BC139" s="394"/>
      <c r="BD139" s="394"/>
      <c r="BE139" s="394"/>
      <c r="BF139" s="394"/>
      <c r="BG139" s="394"/>
      <c r="BH139" s="394"/>
      <c r="BI139" s="534"/>
      <c r="BJ139" s="393"/>
      <c r="BK139" s="396"/>
      <c r="BL139" s="394"/>
      <c r="BM139" s="394"/>
      <c r="BN139" s="394"/>
      <c r="BO139" s="394"/>
      <c r="BP139" s="394"/>
      <c r="BQ139" s="394"/>
      <c r="BR139" s="394"/>
      <c r="BS139" s="394"/>
      <c r="BT139" s="395"/>
      <c r="BU139" s="396"/>
      <c r="BV139" s="394"/>
      <c r="BW139" s="394"/>
      <c r="BX139" s="394"/>
      <c r="BY139" s="394"/>
      <c r="BZ139" s="394"/>
      <c r="CA139" s="394"/>
      <c r="CB139" s="394"/>
      <c r="CC139" s="394"/>
      <c r="CD139" s="395"/>
      <c r="CE139" s="433"/>
      <c r="CF139" s="396"/>
      <c r="CG139" s="394"/>
      <c r="CH139" s="394"/>
      <c r="CI139" s="394"/>
      <c r="CJ139" s="395"/>
      <c r="CK139" s="434"/>
      <c r="CL139" s="436"/>
      <c r="CM139" s="396"/>
      <c r="CN139" s="394"/>
      <c r="CO139" s="394"/>
      <c r="CP139" s="394"/>
      <c r="CQ139" s="394"/>
      <c r="CR139" s="394"/>
      <c r="CS139" s="394"/>
      <c r="CT139" s="394"/>
      <c r="CU139" s="394"/>
      <c r="CV139" s="395"/>
      <c r="CW139" s="393"/>
      <c r="CX139" s="393"/>
      <c r="CY139" s="396"/>
      <c r="CZ139" s="394"/>
      <c r="DA139" s="394"/>
      <c r="DB139" s="394"/>
      <c r="DC139" s="394"/>
      <c r="DD139" s="394"/>
      <c r="DE139" s="394"/>
      <c r="DF139" s="394"/>
      <c r="DG139" s="394"/>
      <c r="DH139" s="395"/>
      <c r="DI139" s="390"/>
      <c r="DJ139" s="390"/>
      <c r="DK139" s="431"/>
      <c r="DL139" s="431"/>
      <c r="DM139" s="431"/>
      <c r="DN139" s="431"/>
      <c r="DO139" s="431"/>
      <c r="DP139" s="431"/>
      <c r="DQ139" s="430"/>
      <c r="DR139" s="396"/>
      <c r="DS139" s="394"/>
      <c r="DT139" s="394"/>
      <c r="DU139" s="394"/>
      <c r="DV139" s="395"/>
      <c r="DW139" s="461"/>
      <c r="DX139" s="396"/>
      <c r="DY139" s="394"/>
      <c r="DZ139" s="394"/>
      <c r="EA139" s="394"/>
      <c r="EB139" s="395"/>
      <c r="EC139" s="461"/>
      <c r="ED139" s="462"/>
    </row>
    <row r="140" spans="2:134" ht="12.6" customHeight="1" x14ac:dyDescent="0.2">
      <c r="B140" s="477"/>
      <c r="C140" s="467"/>
      <c r="D140" s="467"/>
      <c r="E140" s="467"/>
      <c r="F140" s="487"/>
      <c r="G140" s="491"/>
      <c r="H140" s="498"/>
      <c r="I140" s="498"/>
      <c r="J140" s="528"/>
      <c r="K140" s="487"/>
      <c r="L140" s="452"/>
      <c r="M140" s="492"/>
      <c r="N140" s="452"/>
      <c r="O140" s="452"/>
      <c r="P140" s="452"/>
      <c r="Q140" s="428"/>
      <c r="R140" s="423"/>
      <c r="S140" s="452"/>
      <c r="T140" s="453"/>
      <c r="U140" s="428"/>
      <c r="V140" s="423"/>
      <c r="W140" s="452"/>
      <c r="X140" s="330" t="s">
        <v>157</v>
      </c>
      <c r="Y140" s="331" t="s">
        <v>152</v>
      </c>
      <c r="Z140" s="332">
        <f>VLOOKUP($X140,vstupy!$B$18:$F$31,MATCH($Y140,vstupy!$B$17:$F$17,0),0)</f>
        <v>0</v>
      </c>
      <c r="AA140" s="333" t="s">
        <v>158</v>
      </c>
      <c r="AB140" s="332">
        <f>VLOOKUP($AA140,vstupy!$B$34:$C$36,2,FALSE)</f>
        <v>0</v>
      </c>
      <c r="AC140" s="332">
        <f t="shared" si="1271"/>
        <v>0</v>
      </c>
      <c r="AD140" s="482"/>
      <c r="AE140" s="475"/>
      <c r="AF140" s="396"/>
      <c r="AG140" s="420"/>
      <c r="AH140" s="420"/>
      <c r="AI140" s="420"/>
      <c r="AJ140" s="420"/>
      <c r="AK140" s="420"/>
      <c r="AL140" s="420"/>
      <c r="AM140" s="419"/>
      <c r="AN140" s="420"/>
      <c r="AO140" s="422"/>
      <c r="AP140" s="396"/>
      <c r="AQ140" s="394"/>
      <c r="AR140" s="394"/>
      <c r="AS140" s="394"/>
      <c r="AT140" s="394"/>
      <c r="AU140" s="394"/>
      <c r="AV140" s="394"/>
      <c r="AW140" s="394"/>
      <c r="AX140" s="394"/>
      <c r="AY140" s="394"/>
      <c r="AZ140" s="394"/>
      <c r="BA140" s="394"/>
      <c r="BB140" s="394"/>
      <c r="BC140" s="394"/>
      <c r="BD140" s="394"/>
      <c r="BE140" s="394"/>
      <c r="BF140" s="394"/>
      <c r="BG140" s="394"/>
      <c r="BH140" s="394"/>
      <c r="BI140" s="534"/>
      <c r="BJ140" s="393"/>
      <c r="BK140" s="396"/>
      <c r="BL140" s="394"/>
      <c r="BM140" s="394"/>
      <c r="BN140" s="394"/>
      <c r="BO140" s="394"/>
      <c r="BP140" s="394"/>
      <c r="BQ140" s="394"/>
      <c r="BR140" s="394"/>
      <c r="BS140" s="394"/>
      <c r="BT140" s="395"/>
      <c r="BU140" s="396"/>
      <c r="BV140" s="394"/>
      <c r="BW140" s="394"/>
      <c r="BX140" s="394"/>
      <c r="BY140" s="394"/>
      <c r="BZ140" s="394"/>
      <c r="CA140" s="394"/>
      <c r="CB140" s="394"/>
      <c r="CC140" s="394"/>
      <c r="CD140" s="395"/>
      <c r="CE140" s="433"/>
      <c r="CF140" s="396"/>
      <c r="CG140" s="394"/>
      <c r="CH140" s="394"/>
      <c r="CI140" s="394"/>
      <c r="CJ140" s="395"/>
      <c r="CK140" s="434"/>
      <c r="CL140" s="437"/>
      <c r="CM140" s="396"/>
      <c r="CN140" s="394"/>
      <c r="CO140" s="394"/>
      <c r="CP140" s="394"/>
      <c r="CQ140" s="394"/>
      <c r="CR140" s="394"/>
      <c r="CS140" s="394"/>
      <c r="CT140" s="394"/>
      <c r="CU140" s="394"/>
      <c r="CV140" s="395"/>
      <c r="CW140" s="393"/>
      <c r="CX140" s="393"/>
      <c r="CY140" s="396"/>
      <c r="CZ140" s="394"/>
      <c r="DA140" s="394"/>
      <c r="DB140" s="394"/>
      <c r="DC140" s="394"/>
      <c r="DD140" s="394"/>
      <c r="DE140" s="394"/>
      <c r="DF140" s="394"/>
      <c r="DG140" s="394"/>
      <c r="DH140" s="395"/>
      <c r="DI140" s="390"/>
      <c r="DJ140" s="390"/>
      <c r="DK140" s="431"/>
      <c r="DL140" s="431"/>
      <c r="DM140" s="431"/>
      <c r="DN140" s="431"/>
      <c r="DO140" s="431"/>
      <c r="DP140" s="431"/>
      <c r="DQ140" s="430"/>
      <c r="DR140" s="396"/>
      <c r="DS140" s="394"/>
      <c r="DT140" s="394"/>
      <c r="DU140" s="394"/>
      <c r="DV140" s="395"/>
      <c r="DW140" s="461"/>
      <c r="DX140" s="396"/>
      <c r="DY140" s="394"/>
      <c r="DZ140" s="394"/>
      <c r="EA140" s="394"/>
      <c r="EB140" s="395"/>
      <c r="EC140" s="461"/>
      <c r="ED140" s="462"/>
    </row>
    <row r="141" spans="2:134" ht="12.6" customHeight="1" x14ac:dyDescent="0.2">
      <c r="B141" s="499">
        <f t="shared" ref="B141" si="2491">B138+1</f>
        <v>45</v>
      </c>
      <c r="C141" s="466"/>
      <c r="D141" s="466"/>
      <c r="E141" s="466"/>
      <c r="F141" s="470" t="s">
        <v>212</v>
      </c>
      <c r="G141" s="489"/>
      <c r="H141" s="509" t="str">
        <f t="shared" ref="H141" si="2492">IF($F141="3e)  Skoršia transpozícia  - zavedenie transpozície pred termínom ktorý určuje smernica EÚ. "," ","")</f>
        <v/>
      </c>
      <c r="I141" s="509" t="str">
        <f t="shared" ref="I141" si="2493">IF($F141="3e)  Skoršia transpozícia  - zavedenie transpozície pred termínom ktorý určuje smernica EÚ. ",$H141,"NA")</f>
        <v>NA</v>
      </c>
      <c r="J141" s="523">
        <f>IF(I141&gt;12,1,I141/12)</f>
        <v>1</v>
      </c>
      <c r="K141" s="470"/>
      <c r="L141" s="451"/>
      <c r="M141" s="493">
        <f>IF(L141="N",0,L141)</f>
        <v>0</v>
      </c>
      <c r="N141" s="451" t="s">
        <v>212</v>
      </c>
      <c r="O141" s="451"/>
      <c r="P141" s="451"/>
      <c r="Q141" s="429" t="s">
        <v>36</v>
      </c>
      <c r="R141" s="424">
        <f>VLOOKUP(Q141,vstupy!$B$3:$C$15,2,FALSE)</f>
        <v>0</v>
      </c>
      <c r="S141" s="451"/>
      <c r="T141" s="454"/>
      <c r="U141" s="429" t="s">
        <v>36</v>
      </c>
      <c r="V141" s="424">
        <f>VLOOKUP(U141,vstupy!$B$3:$C$15,2,FALSE)</f>
        <v>0</v>
      </c>
      <c r="W141" s="451"/>
      <c r="X141" s="194" t="s">
        <v>157</v>
      </c>
      <c r="Y141" s="208" t="s">
        <v>152</v>
      </c>
      <c r="Z141" s="205">
        <f>VLOOKUP($X141,vstupy!$B$18:$F$31,MATCH($Y141,vstupy!$B$17:$F$17,0),0)</f>
        <v>0</v>
      </c>
      <c r="AA141" s="133" t="s">
        <v>158</v>
      </c>
      <c r="AB141" s="205">
        <f>VLOOKUP($AA141,vstupy!$B$34:$C$36,2,FALSE)</f>
        <v>0</v>
      </c>
      <c r="AC141" s="205">
        <f t="shared" ref="AC141:AC170" si="2494">Z141+AB141</f>
        <v>0</v>
      </c>
      <c r="AD141" s="500" t="s">
        <v>36</v>
      </c>
      <c r="AE141" s="473">
        <f>VLOOKUP(AD141,vstupy!$B$3:$C$15,2,FALSE)</f>
        <v>0</v>
      </c>
      <c r="AF141" s="476" t="str">
        <f>IFERROR(IF(M141=0,"N",O141/L141*J141),0)</f>
        <v>N</v>
      </c>
      <c r="AG141" s="420">
        <f>O141*J141</f>
        <v>0</v>
      </c>
      <c r="AH141" s="432">
        <f t="shared" ref="AH141" si="2495">P141*R141*J141</f>
        <v>0</v>
      </c>
      <c r="AI141" s="419">
        <f t="shared" ref="AI141" si="2496">IFERROR(AH141*M141,0)</f>
        <v>0</v>
      </c>
      <c r="AJ141" s="432" t="str">
        <f t="shared" si="1393"/>
        <v>N</v>
      </c>
      <c r="AK141" s="420">
        <f t="shared" ref="AK141" si="2497">S141*J141</f>
        <v>0</v>
      </c>
      <c r="AL141" s="420">
        <f>T141*V141*J141</f>
        <v>0</v>
      </c>
      <c r="AM141" s="425">
        <f t="shared" ref="AM141" si="2498">IFERROR(AL141*M141,0)</f>
        <v>0</v>
      </c>
      <c r="AN141" s="419">
        <f t="shared" ref="AN141" si="2499">IF(W141&gt;0,IF(AE141&gt;0,($G$5/160)*(W141/60)*AE141*J141,0),IF(AE141&gt;0,($G$5/160)*((AC141+AC142+AC143)/60)*AE141*J141,0))</f>
        <v>0</v>
      </c>
      <c r="AO141" s="422">
        <f>IFERROR(AN141*M141,0)</f>
        <v>0</v>
      </c>
      <c r="AP141" s="396">
        <f t="shared" ref="AP141" si="2500">IF($N141="In (zvyšuje náklady)",AF141,0)</f>
        <v>0</v>
      </c>
      <c r="AQ141" s="394">
        <f t="shared" ref="AQ141" si="2501">IF($N141="In (zvyšuje náklady)",AG141,0)</f>
        <v>0</v>
      </c>
      <c r="AR141" s="394">
        <f t="shared" ref="AR141" si="2502">IF($N141="In (zvyšuje náklady)",AH141,0)</f>
        <v>0</v>
      </c>
      <c r="AS141" s="394">
        <f t="shared" ref="AS141" si="2503">IF($N141="In (zvyšuje náklady)",AI141,0)</f>
        <v>0</v>
      </c>
      <c r="AT141" s="394">
        <f t="shared" ref="AT141" si="2504">IF($N141="In (zvyšuje náklady)",AJ141,0)</f>
        <v>0</v>
      </c>
      <c r="AU141" s="394">
        <f t="shared" ref="AU141" si="2505">IF($N141="In (zvyšuje náklady)",AK141,0)</f>
        <v>0</v>
      </c>
      <c r="AV141" s="394">
        <f t="shared" ref="AV141" si="2506">IF($N141="In (zvyšuje náklady)",AL141,0)</f>
        <v>0</v>
      </c>
      <c r="AW141" s="394">
        <f t="shared" ref="AW141" si="2507">IF($N141="In (zvyšuje náklady)",AM141,0)</f>
        <v>0</v>
      </c>
      <c r="AX141" s="394">
        <f t="shared" ref="AX141" si="2508">IF($N141="In (zvyšuje náklady)",AN141,0)</f>
        <v>0</v>
      </c>
      <c r="AY141" s="394">
        <f t="shared" ref="AY141" si="2509">IF($N141="In (zvyšuje náklady)",AO141,0)</f>
        <v>0</v>
      </c>
      <c r="AZ141" s="394" t="str">
        <f t="shared" ref="AZ141" si="2510">IF($N141="Out (znižuje náklady)",AF141,"0")</f>
        <v>0</v>
      </c>
      <c r="BA141" s="394" t="str">
        <f t="shared" ref="BA141" si="2511">IF($N141="Out (znižuje náklady)",AG141,"0")</f>
        <v>0</v>
      </c>
      <c r="BB141" s="394" t="str">
        <f t="shared" ref="BB141" si="2512">IF($N141="Out (znižuje náklady)",AH141,"0")</f>
        <v>0</v>
      </c>
      <c r="BC141" s="394" t="str">
        <f t="shared" ref="BC141" si="2513">IF($N141="Out (znižuje náklady)",AI141,"0")</f>
        <v>0</v>
      </c>
      <c r="BD141" s="394" t="str">
        <f t="shared" ref="BD141" si="2514">IF($N141="Out (znižuje náklady)",AJ141,"0")</f>
        <v>0</v>
      </c>
      <c r="BE141" s="394" t="str">
        <f t="shared" ref="BE141" si="2515">IF($N141="Out (znižuje náklady)",AK141,"0")</f>
        <v>0</v>
      </c>
      <c r="BF141" s="394" t="str">
        <f t="shared" ref="BF141" si="2516">IF($N141="Out (znižuje náklady)",AL141,"0")</f>
        <v>0</v>
      </c>
      <c r="BG141" s="394" t="str">
        <f t="shared" ref="BG141" si="2517">IF($N141="Out (znižuje náklady)",AM141,"0")</f>
        <v>0</v>
      </c>
      <c r="BH141" s="394" t="str">
        <f t="shared" ref="BH141" si="2518">IF($N141="Out (znižuje náklady)",AN141,"0")</f>
        <v>0</v>
      </c>
      <c r="BI141" s="534" t="str">
        <f t="shared" ref="BI141" si="2519">IF($N141="Out (znižuje náklady)",AO141,"0")</f>
        <v>0</v>
      </c>
      <c r="BJ141" s="393">
        <f>IF(F141=vstupy!$B$47,0,1)</f>
        <v>1</v>
      </c>
      <c r="BK141" s="396">
        <f t="shared" ref="BK141" si="2520">$BJ141*AP141</f>
        <v>0</v>
      </c>
      <c r="BL141" s="394">
        <f t="shared" ref="BL141" si="2521">$BJ141*AQ141</f>
        <v>0</v>
      </c>
      <c r="BM141" s="394">
        <f t="shared" ref="BM141" si="2522">$BJ141*AR141</f>
        <v>0</v>
      </c>
      <c r="BN141" s="394">
        <f t="shared" ref="BN141" si="2523">$BJ141*AS141</f>
        <v>0</v>
      </c>
      <c r="BO141" s="394">
        <f t="shared" ref="BO141" si="2524">$BJ141*AT141</f>
        <v>0</v>
      </c>
      <c r="BP141" s="394">
        <f t="shared" ref="BP141" si="2525">$BJ141*AU141</f>
        <v>0</v>
      </c>
      <c r="BQ141" s="394">
        <f t="shared" ref="BQ141" si="2526">$BJ141*AV141</f>
        <v>0</v>
      </c>
      <c r="BR141" s="394">
        <f t="shared" ref="BR141" si="2527">$BJ141*AW141</f>
        <v>0</v>
      </c>
      <c r="BS141" s="394">
        <f t="shared" ref="BS141" si="2528">$BJ141*AX141</f>
        <v>0</v>
      </c>
      <c r="BT141" s="395">
        <f t="shared" ref="BT141" si="2529">$BJ141*AY141</f>
        <v>0</v>
      </c>
      <c r="BU141" s="396">
        <f t="shared" ref="BU141" si="2530">$BJ141*AZ141</f>
        <v>0</v>
      </c>
      <c r="BV141" s="394">
        <f t="shared" ref="BV141" si="2531">$BJ141*BA141</f>
        <v>0</v>
      </c>
      <c r="BW141" s="394">
        <f t="shared" ref="BW141" si="2532">$BJ141*BB141</f>
        <v>0</v>
      </c>
      <c r="BX141" s="394">
        <f t="shared" ref="BX141" si="2533">$BJ141*BC141</f>
        <v>0</v>
      </c>
      <c r="BY141" s="394">
        <f t="shared" ref="BY141" si="2534">$BJ141*BD141</f>
        <v>0</v>
      </c>
      <c r="BZ141" s="394">
        <f t="shared" ref="BZ141" si="2535">$BJ141*BE141</f>
        <v>0</v>
      </c>
      <c r="CA141" s="394">
        <f t="shared" ref="CA141" si="2536">$BJ141*BF141</f>
        <v>0</v>
      </c>
      <c r="CB141" s="394">
        <f t="shared" ref="CB141" si="2537">$BJ141*BG141</f>
        <v>0</v>
      </c>
      <c r="CC141" s="394">
        <f t="shared" ref="CC141" si="2538">$BJ141*BH141</f>
        <v>0</v>
      </c>
      <c r="CD141" s="395">
        <f t="shared" ref="CD141" si="2539">$BJ141*BI141</f>
        <v>0</v>
      </c>
      <c r="CE141" s="433">
        <f>IF(N141="Nemení sa",1,0)</f>
        <v>0</v>
      </c>
      <c r="CF141" s="396">
        <f>AG141*$CE141</f>
        <v>0</v>
      </c>
      <c r="CG141" s="394">
        <f>AI141*$CE141</f>
        <v>0</v>
      </c>
      <c r="CH141" s="394">
        <f>AK141*$CE141</f>
        <v>0</v>
      </c>
      <c r="CI141" s="394">
        <f>AM141*$CE141</f>
        <v>0</v>
      </c>
      <c r="CJ141" s="395">
        <f>AO141*$CE141</f>
        <v>0</v>
      </c>
      <c r="CK141" s="434">
        <f t="shared" ref="CK141" si="2540">SUM(CF141:CJ143)</f>
        <v>0</v>
      </c>
      <c r="CL141" s="435">
        <f>IF(F141=vstupy!B$42,"1",0)</f>
        <v>0</v>
      </c>
      <c r="CM141" s="396">
        <f t="shared" ref="CM141:CV141" si="2541">IF($CL141="1",AP141,0)</f>
        <v>0</v>
      </c>
      <c r="CN141" s="394">
        <f t="shared" si="2541"/>
        <v>0</v>
      </c>
      <c r="CO141" s="394">
        <f t="shared" si="2541"/>
        <v>0</v>
      </c>
      <c r="CP141" s="394">
        <f t="shared" si="2541"/>
        <v>0</v>
      </c>
      <c r="CQ141" s="394">
        <f t="shared" si="2541"/>
        <v>0</v>
      </c>
      <c r="CR141" s="394">
        <f t="shared" si="2541"/>
        <v>0</v>
      </c>
      <c r="CS141" s="394">
        <f t="shared" si="2541"/>
        <v>0</v>
      </c>
      <c r="CT141" s="394">
        <f t="shared" si="2541"/>
        <v>0</v>
      </c>
      <c r="CU141" s="394">
        <f t="shared" si="2541"/>
        <v>0</v>
      </c>
      <c r="CV141" s="395">
        <f t="shared" si="2541"/>
        <v>0</v>
      </c>
      <c r="CW141" s="393">
        <f>CP141+CT141+CV141</f>
        <v>0</v>
      </c>
      <c r="CX141" s="393">
        <f t="shared" ref="CX141" si="2542">CN141+CR141</f>
        <v>0</v>
      </c>
      <c r="CY141" s="396">
        <f t="shared" ref="CY141:DH141" si="2543">IF($CL141="1",AZ141,0)</f>
        <v>0</v>
      </c>
      <c r="CZ141" s="394">
        <f t="shared" si="2543"/>
        <v>0</v>
      </c>
      <c r="DA141" s="394">
        <f t="shared" si="2543"/>
        <v>0</v>
      </c>
      <c r="DB141" s="394">
        <f t="shared" si="2543"/>
        <v>0</v>
      </c>
      <c r="DC141" s="394">
        <f t="shared" si="2543"/>
        <v>0</v>
      </c>
      <c r="DD141" s="394">
        <f t="shared" si="2543"/>
        <v>0</v>
      </c>
      <c r="DE141" s="394">
        <f t="shared" si="2543"/>
        <v>0</v>
      </c>
      <c r="DF141" s="394">
        <f t="shared" si="2543"/>
        <v>0</v>
      </c>
      <c r="DG141" s="394">
        <f t="shared" si="2543"/>
        <v>0</v>
      </c>
      <c r="DH141" s="395">
        <f t="shared" si="2543"/>
        <v>0</v>
      </c>
      <c r="DI141" s="390">
        <f>DB141+DF141+DH141</f>
        <v>0</v>
      </c>
      <c r="DJ141" s="390">
        <f t="shared" ref="DJ141" si="2544">CZ141+DD141</f>
        <v>0</v>
      </c>
      <c r="DK141" s="431">
        <f>IF(CE141=0,1,0)</f>
        <v>1</v>
      </c>
      <c r="DL141" s="431">
        <f>IFERROR(IF($AF141="N",AH141+AJ141+AL141+AN141,AF141+AH141+AJ141+AL141+AN141),0)*$DK141</f>
        <v>0</v>
      </c>
      <c r="DM141" s="431">
        <f>(AG141+AI141+AK141+AM141+AO141)*$DK141</f>
        <v>0</v>
      </c>
      <c r="DN141" s="431">
        <f>AS141+AW141+AY141-CW141</f>
        <v>0</v>
      </c>
      <c r="DO141" s="431">
        <f>BC141+BG141+BI141-DI141</f>
        <v>0</v>
      </c>
      <c r="DP141" s="431">
        <f>DN141+DO141</f>
        <v>0</v>
      </c>
      <c r="DQ141" s="430" t="str">
        <f>IF(OR(F141=vstupy!B$40,F141=vstupy!B$41,F141=vstupy!B$42,),"0","1")</f>
        <v>0</v>
      </c>
      <c r="DR141" s="396">
        <f>IF($DQ141="1",AQ141,"0")+CF141</f>
        <v>0</v>
      </c>
      <c r="DS141" s="394">
        <f>IF($DQ141="1",AS141,"0")+CG141</f>
        <v>0</v>
      </c>
      <c r="DT141" s="394">
        <f>IF($DQ141="1",AU141,"0")+CH141</f>
        <v>0</v>
      </c>
      <c r="DU141" s="394">
        <f>IF($DQ141="1",AW141,"0")+CI141</f>
        <v>0</v>
      </c>
      <c r="DV141" s="395">
        <f>IF($DQ141="1",AY141,"0")+CJ141</f>
        <v>0</v>
      </c>
      <c r="DW141" s="461">
        <f t="shared" ref="DW141" si="2545">SUM(DR141:DV143)</f>
        <v>0</v>
      </c>
      <c r="DX141" s="396" t="str">
        <f t="shared" ref="DX141" si="2546">IF($DQ141="1",BA141,"0")</f>
        <v>0</v>
      </c>
      <c r="DY141" s="394" t="str">
        <f t="shared" ref="DY141" si="2547">IF($DQ141="1",BC141,"0")</f>
        <v>0</v>
      </c>
      <c r="DZ141" s="394" t="str">
        <f t="shared" ref="DZ141" si="2548">IF($DQ141="1",BE141,"0")</f>
        <v>0</v>
      </c>
      <c r="EA141" s="394" t="str">
        <f>IF($DQ141="1",BG141,"0")</f>
        <v>0</v>
      </c>
      <c r="EB141" s="395" t="str">
        <f>IF($DQ141="1",BI141,"0")</f>
        <v>0</v>
      </c>
      <c r="EC141" s="461">
        <f t="shared" ref="EC141" si="2549">SUM(DX141:EB143)</f>
        <v>0</v>
      </c>
      <c r="ED141" s="462">
        <f>EC141+DW141</f>
        <v>0</v>
      </c>
    </row>
    <row r="142" spans="2:134" ht="12.6" customHeight="1" x14ac:dyDescent="0.2">
      <c r="B142" s="499"/>
      <c r="C142" s="466"/>
      <c r="D142" s="466"/>
      <c r="E142" s="466"/>
      <c r="F142" s="471"/>
      <c r="G142" s="489"/>
      <c r="H142" s="510"/>
      <c r="I142" s="510"/>
      <c r="J142" s="524"/>
      <c r="K142" s="471"/>
      <c r="L142" s="451"/>
      <c r="M142" s="493"/>
      <c r="N142" s="451"/>
      <c r="O142" s="451"/>
      <c r="P142" s="451"/>
      <c r="Q142" s="429"/>
      <c r="R142" s="424"/>
      <c r="S142" s="451"/>
      <c r="T142" s="454"/>
      <c r="U142" s="429"/>
      <c r="V142" s="424"/>
      <c r="W142" s="451"/>
      <c r="X142" s="194" t="s">
        <v>157</v>
      </c>
      <c r="Y142" s="208" t="s">
        <v>152</v>
      </c>
      <c r="Z142" s="205">
        <f>VLOOKUP($X142,vstupy!$B$18:$F$31,MATCH($Y142,vstupy!$B$17:$F$17,0),0)</f>
        <v>0</v>
      </c>
      <c r="AA142" s="133" t="s">
        <v>158</v>
      </c>
      <c r="AB142" s="205">
        <f>VLOOKUP($AA142,vstupy!$B$34:$C$36,2,FALSE)</f>
        <v>0</v>
      </c>
      <c r="AC142" s="205">
        <f t="shared" si="2494"/>
        <v>0</v>
      </c>
      <c r="AD142" s="501"/>
      <c r="AE142" s="474"/>
      <c r="AF142" s="396"/>
      <c r="AG142" s="420"/>
      <c r="AH142" s="420"/>
      <c r="AI142" s="420"/>
      <c r="AJ142" s="420"/>
      <c r="AK142" s="420"/>
      <c r="AL142" s="420"/>
      <c r="AM142" s="427"/>
      <c r="AN142" s="420"/>
      <c r="AO142" s="422"/>
      <c r="AP142" s="396"/>
      <c r="AQ142" s="394"/>
      <c r="AR142" s="394"/>
      <c r="AS142" s="394"/>
      <c r="AT142" s="394"/>
      <c r="AU142" s="394"/>
      <c r="AV142" s="394"/>
      <c r="AW142" s="394"/>
      <c r="AX142" s="394"/>
      <c r="AY142" s="394"/>
      <c r="AZ142" s="394"/>
      <c r="BA142" s="394"/>
      <c r="BB142" s="394"/>
      <c r="BC142" s="394"/>
      <c r="BD142" s="394"/>
      <c r="BE142" s="394"/>
      <c r="BF142" s="394"/>
      <c r="BG142" s="394"/>
      <c r="BH142" s="394"/>
      <c r="BI142" s="534"/>
      <c r="BJ142" s="393"/>
      <c r="BK142" s="396"/>
      <c r="BL142" s="394"/>
      <c r="BM142" s="394"/>
      <c r="BN142" s="394"/>
      <c r="BO142" s="394"/>
      <c r="BP142" s="394"/>
      <c r="BQ142" s="394"/>
      <c r="BR142" s="394"/>
      <c r="BS142" s="394"/>
      <c r="BT142" s="395"/>
      <c r="BU142" s="396"/>
      <c r="BV142" s="394"/>
      <c r="BW142" s="394"/>
      <c r="BX142" s="394"/>
      <c r="BY142" s="394"/>
      <c r="BZ142" s="394"/>
      <c r="CA142" s="394"/>
      <c r="CB142" s="394"/>
      <c r="CC142" s="394"/>
      <c r="CD142" s="395"/>
      <c r="CE142" s="433"/>
      <c r="CF142" s="396"/>
      <c r="CG142" s="394"/>
      <c r="CH142" s="394"/>
      <c r="CI142" s="394"/>
      <c r="CJ142" s="395"/>
      <c r="CK142" s="434"/>
      <c r="CL142" s="436"/>
      <c r="CM142" s="396"/>
      <c r="CN142" s="394"/>
      <c r="CO142" s="394"/>
      <c r="CP142" s="394"/>
      <c r="CQ142" s="394"/>
      <c r="CR142" s="394"/>
      <c r="CS142" s="394"/>
      <c r="CT142" s="394"/>
      <c r="CU142" s="394"/>
      <c r="CV142" s="395"/>
      <c r="CW142" s="393"/>
      <c r="CX142" s="393"/>
      <c r="CY142" s="396"/>
      <c r="CZ142" s="394"/>
      <c r="DA142" s="394"/>
      <c r="DB142" s="394"/>
      <c r="DC142" s="394"/>
      <c r="DD142" s="394"/>
      <c r="DE142" s="394"/>
      <c r="DF142" s="394"/>
      <c r="DG142" s="394"/>
      <c r="DH142" s="395"/>
      <c r="DI142" s="390"/>
      <c r="DJ142" s="390"/>
      <c r="DK142" s="431"/>
      <c r="DL142" s="431"/>
      <c r="DM142" s="431"/>
      <c r="DN142" s="431"/>
      <c r="DO142" s="431"/>
      <c r="DP142" s="431"/>
      <c r="DQ142" s="430"/>
      <c r="DR142" s="396"/>
      <c r="DS142" s="394"/>
      <c r="DT142" s="394"/>
      <c r="DU142" s="394"/>
      <c r="DV142" s="395"/>
      <c r="DW142" s="461"/>
      <c r="DX142" s="396"/>
      <c r="DY142" s="394"/>
      <c r="DZ142" s="394"/>
      <c r="EA142" s="394"/>
      <c r="EB142" s="395"/>
      <c r="EC142" s="461"/>
      <c r="ED142" s="462"/>
    </row>
    <row r="143" spans="2:134" ht="12.6" customHeight="1" x14ac:dyDescent="0.2">
      <c r="B143" s="499"/>
      <c r="C143" s="466"/>
      <c r="D143" s="466"/>
      <c r="E143" s="466"/>
      <c r="F143" s="472"/>
      <c r="G143" s="489"/>
      <c r="H143" s="511"/>
      <c r="I143" s="511"/>
      <c r="J143" s="525"/>
      <c r="K143" s="472"/>
      <c r="L143" s="451"/>
      <c r="M143" s="493"/>
      <c r="N143" s="451"/>
      <c r="O143" s="451"/>
      <c r="P143" s="451"/>
      <c r="Q143" s="429"/>
      <c r="R143" s="424"/>
      <c r="S143" s="451"/>
      <c r="T143" s="454"/>
      <c r="U143" s="429"/>
      <c r="V143" s="424"/>
      <c r="W143" s="451"/>
      <c r="X143" s="194" t="s">
        <v>157</v>
      </c>
      <c r="Y143" s="208" t="s">
        <v>152</v>
      </c>
      <c r="Z143" s="205">
        <f>VLOOKUP($X143,vstupy!$B$18:$F$31,MATCH($Y143,vstupy!$B$17:$F$17,0),0)</f>
        <v>0</v>
      </c>
      <c r="AA143" s="133" t="s">
        <v>158</v>
      </c>
      <c r="AB143" s="205">
        <f>VLOOKUP($AA143,vstupy!$B$34:$C$36,2,FALSE)</f>
        <v>0</v>
      </c>
      <c r="AC143" s="205">
        <f t="shared" si="2494"/>
        <v>0</v>
      </c>
      <c r="AD143" s="502"/>
      <c r="AE143" s="475"/>
      <c r="AF143" s="396"/>
      <c r="AG143" s="420"/>
      <c r="AH143" s="420"/>
      <c r="AI143" s="420"/>
      <c r="AJ143" s="420"/>
      <c r="AK143" s="420"/>
      <c r="AL143" s="420"/>
      <c r="AM143" s="419"/>
      <c r="AN143" s="420"/>
      <c r="AO143" s="422"/>
      <c r="AP143" s="396"/>
      <c r="AQ143" s="394"/>
      <c r="AR143" s="394"/>
      <c r="AS143" s="394"/>
      <c r="AT143" s="394"/>
      <c r="AU143" s="394"/>
      <c r="AV143" s="394"/>
      <c r="AW143" s="394"/>
      <c r="AX143" s="394"/>
      <c r="AY143" s="394"/>
      <c r="AZ143" s="394"/>
      <c r="BA143" s="394"/>
      <c r="BB143" s="394"/>
      <c r="BC143" s="394"/>
      <c r="BD143" s="394"/>
      <c r="BE143" s="394"/>
      <c r="BF143" s="394"/>
      <c r="BG143" s="394"/>
      <c r="BH143" s="394"/>
      <c r="BI143" s="534"/>
      <c r="BJ143" s="393"/>
      <c r="BK143" s="396"/>
      <c r="BL143" s="394"/>
      <c r="BM143" s="394"/>
      <c r="BN143" s="394"/>
      <c r="BO143" s="394"/>
      <c r="BP143" s="394"/>
      <c r="BQ143" s="394"/>
      <c r="BR143" s="394"/>
      <c r="BS143" s="394"/>
      <c r="BT143" s="395"/>
      <c r="BU143" s="396"/>
      <c r="BV143" s="394"/>
      <c r="BW143" s="394"/>
      <c r="BX143" s="394"/>
      <c r="BY143" s="394"/>
      <c r="BZ143" s="394"/>
      <c r="CA143" s="394"/>
      <c r="CB143" s="394"/>
      <c r="CC143" s="394"/>
      <c r="CD143" s="395"/>
      <c r="CE143" s="433"/>
      <c r="CF143" s="396"/>
      <c r="CG143" s="394"/>
      <c r="CH143" s="394"/>
      <c r="CI143" s="394"/>
      <c r="CJ143" s="395"/>
      <c r="CK143" s="434"/>
      <c r="CL143" s="437"/>
      <c r="CM143" s="396"/>
      <c r="CN143" s="394"/>
      <c r="CO143" s="394"/>
      <c r="CP143" s="394"/>
      <c r="CQ143" s="394"/>
      <c r="CR143" s="394"/>
      <c r="CS143" s="394"/>
      <c r="CT143" s="394"/>
      <c r="CU143" s="394"/>
      <c r="CV143" s="395"/>
      <c r="CW143" s="393"/>
      <c r="CX143" s="393"/>
      <c r="CY143" s="396"/>
      <c r="CZ143" s="394"/>
      <c r="DA143" s="394"/>
      <c r="DB143" s="394"/>
      <c r="DC143" s="394"/>
      <c r="DD143" s="394"/>
      <c r="DE143" s="394"/>
      <c r="DF143" s="394"/>
      <c r="DG143" s="394"/>
      <c r="DH143" s="395"/>
      <c r="DI143" s="390"/>
      <c r="DJ143" s="390"/>
      <c r="DK143" s="431"/>
      <c r="DL143" s="431"/>
      <c r="DM143" s="431"/>
      <c r="DN143" s="431"/>
      <c r="DO143" s="431"/>
      <c r="DP143" s="431"/>
      <c r="DQ143" s="430"/>
      <c r="DR143" s="396"/>
      <c r="DS143" s="394"/>
      <c r="DT143" s="394"/>
      <c r="DU143" s="394"/>
      <c r="DV143" s="395"/>
      <c r="DW143" s="461"/>
      <c r="DX143" s="396"/>
      <c r="DY143" s="394"/>
      <c r="DZ143" s="394"/>
      <c r="EA143" s="394"/>
      <c r="EB143" s="395"/>
      <c r="EC143" s="461"/>
      <c r="ED143" s="462"/>
    </row>
    <row r="144" spans="2:134" ht="12.6" customHeight="1" x14ac:dyDescent="0.2">
      <c r="B144" s="477">
        <f t="shared" ref="B144" si="2550">B141+1</f>
        <v>46</v>
      </c>
      <c r="C144" s="467"/>
      <c r="D144" s="467"/>
      <c r="E144" s="467"/>
      <c r="F144" s="485" t="s">
        <v>212</v>
      </c>
      <c r="G144" s="491"/>
      <c r="H144" s="496" t="str">
        <f t="shared" ref="H144" si="2551">IF($F144="3e)  Skoršia transpozícia  - zavedenie transpozície pred termínom ktorý určuje smernica EÚ. "," ","")</f>
        <v/>
      </c>
      <c r="I144" s="496" t="str">
        <f t="shared" ref="I144" si="2552">IF($F144="3e)  Skoršia transpozícia  - zavedenie transpozície pred termínom ktorý určuje smernica EÚ. ",$H144,"NA")</f>
        <v>NA</v>
      </c>
      <c r="J144" s="526">
        <f>IF(I144&gt;12,1,I144/12)</f>
        <v>1</v>
      </c>
      <c r="K144" s="485"/>
      <c r="L144" s="452"/>
      <c r="M144" s="492">
        <f>IF(L144="N",0,L144)</f>
        <v>0</v>
      </c>
      <c r="N144" s="452" t="s">
        <v>212</v>
      </c>
      <c r="O144" s="452"/>
      <c r="P144" s="452"/>
      <c r="Q144" s="428" t="s">
        <v>36</v>
      </c>
      <c r="R144" s="423">
        <f>VLOOKUP(Q144,vstupy!$B$3:$C$15,2,FALSE)</f>
        <v>0</v>
      </c>
      <c r="S144" s="452"/>
      <c r="T144" s="453"/>
      <c r="U144" s="428" t="s">
        <v>36</v>
      </c>
      <c r="V144" s="423">
        <f>VLOOKUP(U144,vstupy!$B$3:$C$15,2,FALSE)</f>
        <v>0</v>
      </c>
      <c r="W144" s="452"/>
      <c r="X144" s="330" t="s">
        <v>157</v>
      </c>
      <c r="Y144" s="331" t="s">
        <v>152</v>
      </c>
      <c r="Z144" s="332">
        <f>VLOOKUP($X144,vstupy!$B$18:$F$31,MATCH($Y144,vstupy!$B$17:$F$17,0),0)</f>
        <v>0</v>
      </c>
      <c r="AA144" s="333" t="s">
        <v>158</v>
      </c>
      <c r="AB144" s="332">
        <f>VLOOKUP($AA144,vstupy!$B$34:$C$36,2,FALSE)</f>
        <v>0</v>
      </c>
      <c r="AC144" s="332">
        <f t="shared" si="2494"/>
        <v>0</v>
      </c>
      <c r="AD144" s="480" t="s">
        <v>36</v>
      </c>
      <c r="AE144" s="473">
        <f>VLOOKUP(AD144,vstupy!$B$3:$C$15,2,FALSE)</f>
        <v>0</v>
      </c>
      <c r="AF144" s="476" t="str">
        <f>IFERROR(IF(M144=0,"N",O144/L144*J144),0)</f>
        <v>N</v>
      </c>
      <c r="AG144" s="420">
        <f>O144*J144</f>
        <v>0</v>
      </c>
      <c r="AH144" s="432">
        <f t="shared" ref="AH144" si="2553">P144*R144*J144</f>
        <v>0</v>
      </c>
      <c r="AI144" s="419">
        <f t="shared" ref="AI144" si="2554">IFERROR(AH144*M144,0)</f>
        <v>0</v>
      </c>
      <c r="AJ144" s="432" t="str">
        <f t="shared" si="1393"/>
        <v>N</v>
      </c>
      <c r="AK144" s="420">
        <f t="shared" ref="AK144" si="2555">S144*J144</f>
        <v>0</v>
      </c>
      <c r="AL144" s="420">
        <f>T144*V144*J144</f>
        <v>0</v>
      </c>
      <c r="AM144" s="425">
        <f t="shared" ref="AM144" si="2556">IFERROR(AL144*M144,0)</f>
        <v>0</v>
      </c>
      <c r="AN144" s="419">
        <f>IF(W144&gt;0,IF(AE144&gt;0,($G$5/160)*(W144/60)*AE144*J144,0),IF(AE144&gt;0,($G$5/160)*((AC144+AC145+AC146)/60)*AE144*J144,0))</f>
        <v>0</v>
      </c>
      <c r="AO144" s="422">
        <f>IFERROR(AN144*M144,0)</f>
        <v>0</v>
      </c>
      <c r="AP144" s="396">
        <f t="shared" ref="AP144" si="2557">IF($N144="In (zvyšuje náklady)",AF144,0)</f>
        <v>0</v>
      </c>
      <c r="AQ144" s="394">
        <f t="shared" ref="AQ144" si="2558">IF($N144="In (zvyšuje náklady)",AG144,0)</f>
        <v>0</v>
      </c>
      <c r="AR144" s="394">
        <f t="shared" ref="AR144" si="2559">IF($N144="In (zvyšuje náklady)",AH144,0)</f>
        <v>0</v>
      </c>
      <c r="AS144" s="394">
        <f t="shared" ref="AS144" si="2560">IF($N144="In (zvyšuje náklady)",AI144,0)</f>
        <v>0</v>
      </c>
      <c r="AT144" s="394">
        <f t="shared" ref="AT144" si="2561">IF($N144="In (zvyšuje náklady)",AJ144,0)</f>
        <v>0</v>
      </c>
      <c r="AU144" s="394">
        <f t="shared" ref="AU144" si="2562">IF($N144="In (zvyšuje náklady)",AK144,0)</f>
        <v>0</v>
      </c>
      <c r="AV144" s="394">
        <f t="shared" ref="AV144" si="2563">IF($N144="In (zvyšuje náklady)",AL144,0)</f>
        <v>0</v>
      </c>
      <c r="AW144" s="394">
        <f t="shared" ref="AW144" si="2564">IF($N144="In (zvyšuje náklady)",AM144,0)</f>
        <v>0</v>
      </c>
      <c r="AX144" s="394">
        <f t="shared" ref="AX144" si="2565">IF($N144="In (zvyšuje náklady)",AN144,0)</f>
        <v>0</v>
      </c>
      <c r="AY144" s="394">
        <f t="shared" ref="AY144" si="2566">IF($N144="In (zvyšuje náklady)",AO144,0)</f>
        <v>0</v>
      </c>
      <c r="AZ144" s="394" t="str">
        <f t="shared" ref="AZ144" si="2567">IF($N144="Out (znižuje náklady)",AF144,"0")</f>
        <v>0</v>
      </c>
      <c r="BA144" s="394" t="str">
        <f t="shared" ref="BA144" si="2568">IF($N144="Out (znižuje náklady)",AG144,"0")</f>
        <v>0</v>
      </c>
      <c r="BB144" s="394" t="str">
        <f t="shared" ref="BB144" si="2569">IF($N144="Out (znižuje náklady)",AH144,"0")</f>
        <v>0</v>
      </c>
      <c r="BC144" s="394" t="str">
        <f t="shared" ref="BC144" si="2570">IF($N144="Out (znižuje náklady)",AI144,"0")</f>
        <v>0</v>
      </c>
      <c r="BD144" s="394" t="str">
        <f t="shared" ref="BD144" si="2571">IF($N144="Out (znižuje náklady)",AJ144,"0")</f>
        <v>0</v>
      </c>
      <c r="BE144" s="394" t="str">
        <f t="shared" ref="BE144" si="2572">IF($N144="Out (znižuje náklady)",AK144,"0")</f>
        <v>0</v>
      </c>
      <c r="BF144" s="394" t="str">
        <f t="shared" ref="BF144" si="2573">IF($N144="Out (znižuje náklady)",AL144,"0")</f>
        <v>0</v>
      </c>
      <c r="BG144" s="394" t="str">
        <f t="shared" ref="BG144" si="2574">IF($N144="Out (znižuje náklady)",AM144,"0")</f>
        <v>0</v>
      </c>
      <c r="BH144" s="394" t="str">
        <f t="shared" ref="BH144" si="2575">IF($N144="Out (znižuje náklady)",AN144,"0")</f>
        <v>0</v>
      </c>
      <c r="BI144" s="534" t="str">
        <f t="shared" ref="BI144" si="2576">IF($N144="Out (znižuje náklady)",AO144,"0")</f>
        <v>0</v>
      </c>
      <c r="BJ144" s="393">
        <f>IF(F144=vstupy!$B$47,0,1)</f>
        <v>1</v>
      </c>
      <c r="BK144" s="396">
        <f t="shared" ref="BK144" si="2577">$BJ144*AP144</f>
        <v>0</v>
      </c>
      <c r="BL144" s="394">
        <f t="shared" ref="BL144" si="2578">$BJ144*AQ144</f>
        <v>0</v>
      </c>
      <c r="BM144" s="394">
        <f t="shared" ref="BM144" si="2579">$BJ144*AR144</f>
        <v>0</v>
      </c>
      <c r="BN144" s="394">
        <f t="shared" ref="BN144" si="2580">$BJ144*AS144</f>
        <v>0</v>
      </c>
      <c r="BO144" s="394">
        <f t="shared" ref="BO144" si="2581">$BJ144*AT144</f>
        <v>0</v>
      </c>
      <c r="BP144" s="394">
        <f t="shared" ref="BP144" si="2582">$BJ144*AU144</f>
        <v>0</v>
      </c>
      <c r="BQ144" s="394">
        <f t="shared" ref="BQ144" si="2583">$BJ144*AV144</f>
        <v>0</v>
      </c>
      <c r="BR144" s="394">
        <f t="shared" ref="BR144" si="2584">$BJ144*AW144</f>
        <v>0</v>
      </c>
      <c r="BS144" s="394">
        <f t="shared" ref="BS144" si="2585">$BJ144*AX144</f>
        <v>0</v>
      </c>
      <c r="BT144" s="395">
        <f t="shared" ref="BT144" si="2586">$BJ144*AY144</f>
        <v>0</v>
      </c>
      <c r="BU144" s="396">
        <f t="shared" ref="BU144" si="2587">$BJ144*AZ144</f>
        <v>0</v>
      </c>
      <c r="BV144" s="394">
        <f t="shared" ref="BV144" si="2588">$BJ144*BA144</f>
        <v>0</v>
      </c>
      <c r="BW144" s="394">
        <f t="shared" ref="BW144" si="2589">$BJ144*BB144</f>
        <v>0</v>
      </c>
      <c r="BX144" s="394">
        <f t="shared" ref="BX144" si="2590">$BJ144*BC144</f>
        <v>0</v>
      </c>
      <c r="BY144" s="394">
        <f t="shared" ref="BY144" si="2591">$BJ144*BD144</f>
        <v>0</v>
      </c>
      <c r="BZ144" s="394">
        <f t="shared" ref="BZ144" si="2592">$BJ144*BE144</f>
        <v>0</v>
      </c>
      <c r="CA144" s="394">
        <f t="shared" ref="CA144" si="2593">$BJ144*BF144</f>
        <v>0</v>
      </c>
      <c r="CB144" s="394">
        <f t="shared" ref="CB144" si="2594">$BJ144*BG144</f>
        <v>0</v>
      </c>
      <c r="CC144" s="394">
        <f t="shared" ref="CC144" si="2595">$BJ144*BH144</f>
        <v>0</v>
      </c>
      <c r="CD144" s="395">
        <f t="shared" ref="CD144" si="2596">$BJ144*BI144</f>
        <v>0</v>
      </c>
      <c r="CE144" s="433">
        <f>IF(N144="Nemení sa",1,0)</f>
        <v>0</v>
      </c>
      <c r="CF144" s="396">
        <f>AG144*$CE144</f>
        <v>0</v>
      </c>
      <c r="CG144" s="394">
        <f>AI144*$CE144</f>
        <v>0</v>
      </c>
      <c r="CH144" s="394">
        <f>AK144*$CE144</f>
        <v>0</v>
      </c>
      <c r="CI144" s="394">
        <f>AM144*$CE144</f>
        <v>0</v>
      </c>
      <c r="CJ144" s="395">
        <f>AO144*$CE144</f>
        <v>0</v>
      </c>
      <c r="CK144" s="434">
        <f t="shared" ref="CK144" si="2597">SUM(CF144:CJ146)</f>
        <v>0</v>
      </c>
      <c r="CL144" s="435">
        <f>IF(F144=vstupy!B$42,"1",0)</f>
        <v>0</v>
      </c>
      <c r="CM144" s="396">
        <f t="shared" ref="CM144:CV144" si="2598">IF($CL144="1",AP144,0)</f>
        <v>0</v>
      </c>
      <c r="CN144" s="394">
        <f t="shared" si="2598"/>
        <v>0</v>
      </c>
      <c r="CO144" s="394">
        <f t="shared" si="2598"/>
        <v>0</v>
      </c>
      <c r="CP144" s="394">
        <f t="shared" si="2598"/>
        <v>0</v>
      </c>
      <c r="CQ144" s="394">
        <f t="shared" si="2598"/>
        <v>0</v>
      </c>
      <c r="CR144" s="394">
        <f t="shared" si="2598"/>
        <v>0</v>
      </c>
      <c r="CS144" s="394">
        <f t="shared" si="2598"/>
        <v>0</v>
      </c>
      <c r="CT144" s="394">
        <f t="shared" si="2598"/>
        <v>0</v>
      </c>
      <c r="CU144" s="394">
        <f t="shared" si="2598"/>
        <v>0</v>
      </c>
      <c r="CV144" s="395">
        <f t="shared" si="2598"/>
        <v>0</v>
      </c>
      <c r="CW144" s="393">
        <f>CP144+CT144+CV144</f>
        <v>0</v>
      </c>
      <c r="CX144" s="393">
        <f t="shared" ref="CX144" si="2599">CN144+CR144</f>
        <v>0</v>
      </c>
      <c r="CY144" s="396">
        <f t="shared" ref="CY144:DH144" si="2600">IF($CL144="1",AZ144,0)</f>
        <v>0</v>
      </c>
      <c r="CZ144" s="394">
        <f t="shared" si="2600"/>
        <v>0</v>
      </c>
      <c r="DA144" s="394">
        <f t="shared" si="2600"/>
        <v>0</v>
      </c>
      <c r="DB144" s="394">
        <f t="shared" si="2600"/>
        <v>0</v>
      </c>
      <c r="DC144" s="394">
        <f t="shared" si="2600"/>
        <v>0</v>
      </c>
      <c r="DD144" s="394">
        <f t="shared" si="2600"/>
        <v>0</v>
      </c>
      <c r="DE144" s="394">
        <f t="shared" si="2600"/>
        <v>0</v>
      </c>
      <c r="DF144" s="394">
        <f t="shared" si="2600"/>
        <v>0</v>
      </c>
      <c r="DG144" s="394">
        <f t="shared" si="2600"/>
        <v>0</v>
      </c>
      <c r="DH144" s="395">
        <f t="shared" si="2600"/>
        <v>0</v>
      </c>
      <c r="DI144" s="390">
        <f>DB144+DF144+DH144</f>
        <v>0</v>
      </c>
      <c r="DJ144" s="390">
        <f t="shared" ref="DJ144" si="2601">CZ144+DD144</f>
        <v>0</v>
      </c>
      <c r="DK144" s="431">
        <f>IF(CE144=0,1,0)</f>
        <v>1</v>
      </c>
      <c r="DL144" s="431">
        <f>IFERROR(IF($AF144="N",AH144+AJ144+AL144+AN144,AF144+AH144+AJ144+AL144+AN144),0)*$DK144</f>
        <v>0</v>
      </c>
      <c r="DM144" s="431">
        <f>(AG144+AI144+AK144+AM144+AO144)*$DK144</f>
        <v>0</v>
      </c>
      <c r="DN144" s="431">
        <f>AS144+AW144+AY144-CW144</f>
        <v>0</v>
      </c>
      <c r="DO144" s="431">
        <f>BC144+BG144+BI144-DI144</f>
        <v>0</v>
      </c>
      <c r="DP144" s="431">
        <f>DN144+DO144</f>
        <v>0</v>
      </c>
      <c r="DQ144" s="430" t="str">
        <f>IF(OR(F144=vstupy!B$40,F144=vstupy!B$41,F144=vstupy!B$42,),"0","1")</f>
        <v>0</v>
      </c>
      <c r="DR144" s="396">
        <f>IF($DQ144="1",AQ144,"0")+CF144</f>
        <v>0</v>
      </c>
      <c r="DS144" s="394">
        <f>IF($DQ144="1",AS144,"0")+CG144</f>
        <v>0</v>
      </c>
      <c r="DT144" s="394">
        <f>IF($DQ144="1",AU144,"0")+CH144</f>
        <v>0</v>
      </c>
      <c r="DU144" s="394">
        <f>IF($DQ144="1",AW144,"0")+CI144</f>
        <v>0</v>
      </c>
      <c r="DV144" s="395">
        <f>IF($DQ144="1",AY144,"0")+CJ144</f>
        <v>0</v>
      </c>
      <c r="DW144" s="461">
        <f t="shared" ref="DW144" si="2602">SUM(DR144:DV146)</f>
        <v>0</v>
      </c>
      <c r="DX144" s="396" t="str">
        <f t="shared" ref="DX144" si="2603">IF($DQ144="1",BA144,"0")</f>
        <v>0</v>
      </c>
      <c r="DY144" s="394" t="str">
        <f t="shared" ref="DY144" si="2604">IF($DQ144="1",BC144,"0")</f>
        <v>0</v>
      </c>
      <c r="DZ144" s="394" t="str">
        <f t="shared" ref="DZ144" si="2605">IF($DQ144="1",BE144,"0")</f>
        <v>0</v>
      </c>
      <c r="EA144" s="394" t="str">
        <f>IF($DQ144="1",BG144,"0")</f>
        <v>0</v>
      </c>
      <c r="EB144" s="395" t="str">
        <f>IF($DQ144="1",BI144,"0")</f>
        <v>0</v>
      </c>
      <c r="EC144" s="461">
        <f t="shared" ref="EC144" si="2606">SUM(DX144:EB146)</f>
        <v>0</v>
      </c>
      <c r="ED144" s="462">
        <f>EC144+DW144</f>
        <v>0</v>
      </c>
    </row>
    <row r="145" spans="2:134" ht="12.6" customHeight="1" x14ac:dyDescent="0.2">
      <c r="B145" s="477"/>
      <c r="C145" s="467"/>
      <c r="D145" s="467"/>
      <c r="E145" s="467"/>
      <c r="F145" s="486"/>
      <c r="G145" s="491"/>
      <c r="H145" s="497"/>
      <c r="I145" s="497"/>
      <c r="J145" s="527"/>
      <c r="K145" s="486"/>
      <c r="L145" s="452"/>
      <c r="M145" s="492"/>
      <c r="N145" s="452"/>
      <c r="O145" s="452"/>
      <c r="P145" s="452"/>
      <c r="Q145" s="428"/>
      <c r="R145" s="423"/>
      <c r="S145" s="452"/>
      <c r="T145" s="453"/>
      <c r="U145" s="428"/>
      <c r="V145" s="423"/>
      <c r="W145" s="452"/>
      <c r="X145" s="330" t="s">
        <v>157</v>
      </c>
      <c r="Y145" s="331" t="s">
        <v>152</v>
      </c>
      <c r="Z145" s="332">
        <f>VLOOKUP($X145,vstupy!$B$18:$F$31,MATCH($Y145,vstupy!$B$17:$F$17,0),0)</f>
        <v>0</v>
      </c>
      <c r="AA145" s="333" t="s">
        <v>158</v>
      </c>
      <c r="AB145" s="332">
        <f>VLOOKUP($AA145,vstupy!$B$34:$C$36,2,FALSE)</f>
        <v>0</v>
      </c>
      <c r="AC145" s="332">
        <f t="shared" si="2494"/>
        <v>0</v>
      </c>
      <c r="AD145" s="481"/>
      <c r="AE145" s="474"/>
      <c r="AF145" s="396"/>
      <c r="AG145" s="420"/>
      <c r="AH145" s="420"/>
      <c r="AI145" s="420"/>
      <c r="AJ145" s="420"/>
      <c r="AK145" s="420"/>
      <c r="AL145" s="420"/>
      <c r="AM145" s="427"/>
      <c r="AN145" s="420"/>
      <c r="AO145" s="422"/>
      <c r="AP145" s="396"/>
      <c r="AQ145" s="394"/>
      <c r="AR145" s="394"/>
      <c r="AS145" s="394"/>
      <c r="AT145" s="394"/>
      <c r="AU145" s="394"/>
      <c r="AV145" s="394"/>
      <c r="AW145" s="394"/>
      <c r="AX145" s="394"/>
      <c r="AY145" s="394"/>
      <c r="AZ145" s="394"/>
      <c r="BA145" s="394"/>
      <c r="BB145" s="394"/>
      <c r="BC145" s="394"/>
      <c r="BD145" s="394"/>
      <c r="BE145" s="394"/>
      <c r="BF145" s="394"/>
      <c r="BG145" s="394"/>
      <c r="BH145" s="394"/>
      <c r="BI145" s="534"/>
      <c r="BJ145" s="393"/>
      <c r="BK145" s="396"/>
      <c r="BL145" s="394"/>
      <c r="BM145" s="394"/>
      <c r="BN145" s="394"/>
      <c r="BO145" s="394"/>
      <c r="BP145" s="394"/>
      <c r="BQ145" s="394"/>
      <c r="BR145" s="394"/>
      <c r="BS145" s="394"/>
      <c r="BT145" s="395"/>
      <c r="BU145" s="396"/>
      <c r="BV145" s="394"/>
      <c r="BW145" s="394"/>
      <c r="BX145" s="394"/>
      <c r="BY145" s="394"/>
      <c r="BZ145" s="394"/>
      <c r="CA145" s="394"/>
      <c r="CB145" s="394"/>
      <c r="CC145" s="394"/>
      <c r="CD145" s="395"/>
      <c r="CE145" s="433"/>
      <c r="CF145" s="396"/>
      <c r="CG145" s="394"/>
      <c r="CH145" s="394"/>
      <c r="CI145" s="394"/>
      <c r="CJ145" s="395"/>
      <c r="CK145" s="434"/>
      <c r="CL145" s="436"/>
      <c r="CM145" s="396"/>
      <c r="CN145" s="394"/>
      <c r="CO145" s="394"/>
      <c r="CP145" s="394"/>
      <c r="CQ145" s="394"/>
      <c r="CR145" s="394"/>
      <c r="CS145" s="394"/>
      <c r="CT145" s="394"/>
      <c r="CU145" s="394"/>
      <c r="CV145" s="395"/>
      <c r="CW145" s="393"/>
      <c r="CX145" s="393"/>
      <c r="CY145" s="396"/>
      <c r="CZ145" s="394"/>
      <c r="DA145" s="394"/>
      <c r="DB145" s="394"/>
      <c r="DC145" s="394"/>
      <c r="DD145" s="394"/>
      <c r="DE145" s="394"/>
      <c r="DF145" s="394"/>
      <c r="DG145" s="394"/>
      <c r="DH145" s="395"/>
      <c r="DI145" s="390"/>
      <c r="DJ145" s="390"/>
      <c r="DK145" s="431"/>
      <c r="DL145" s="431"/>
      <c r="DM145" s="431"/>
      <c r="DN145" s="431"/>
      <c r="DO145" s="431"/>
      <c r="DP145" s="431"/>
      <c r="DQ145" s="430"/>
      <c r="DR145" s="396"/>
      <c r="DS145" s="394"/>
      <c r="DT145" s="394"/>
      <c r="DU145" s="394"/>
      <c r="DV145" s="395"/>
      <c r="DW145" s="461"/>
      <c r="DX145" s="396"/>
      <c r="DY145" s="394"/>
      <c r="DZ145" s="394"/>
      <c r="EA145" s="394"/>
      <c r="EB145" s="395"/>
      <c r="EC145" s="461"/>
      <c r="ED145" s="462"/>
    </row>
    <row r="146" spans="2:134" ht="12.6" customHeight="1" x14ac:dyDescent="0.2">
      <c r="B146" s="477"/>
      <c r="C146" s="467"/>
      <c r="D146" s="467"/>
      <c r="E146" s="467"/>
      <c r="F146" s="487"/>
      <c r="G146" s="491"/>
      <c r="H146" s="498"/>
      <c r="I146" s="498"/>
      <c r="J146" s="528"/>
      <c r="K146" s="487"/>
      <c r="L146" s="452"/>
      <c r="M146" s="492"/>
      <c r="N146" s="452"/>
      <c r="O146" s="452"/>
      <c r="P146" s="452"/>
      <c r="Q146" s="428"/>
      <c r="R146" s="423"/>
      <c r="S146" s="452"/>
      <c r="T146" s="453"/>
      <c r="U146" s="428"/>
      <c r="V146" s="423"/>
      <c r="W146" s="452"/>
      <c r="X146" s="330" t="s">
        <v>157</v>
      </c>
      <c r="Y146" s="331" t="s">
        <v>152</v>
      </c>
      <c r="Z146" s="332">
        <f>VLOOKUP($X146,vstupy!$B$18:$F$31,MATCH($Y146,vstupy!$B$17:$F$17,0),0)</f>
        <v>0</v>
      </c>
      <c r="AA146" s="333" t="s">
        <v>158</v>
      </c>
      <c r="AB146" s="332">
        <f>VLOOKUP($AA146,vstupy!$B$34:$C$36,2,FALSE)</f>
        <v>0</v>
      </c>
      <c r="AC146" s="332">
        <f t="shared" si="2494"/>
        <v>0</v>
      </c>
      <c r="AD146" s="482"/>
      <c r="AE146" s="475"/>
      <c r="AF146" s="396"/>
      <c r="AG146" s="420"/>
      <c r="AH146" s="420"/>
      <c r="AI146" s="420"/>
      <c r="AJ146" s="420"/>
      <c r="AK146" s="420"/>
      <c r="AL146" s="420"/>
      <c r="AM146" s="419"/>
      <c r="AN146" s="420"/>
      <c r="AO146" s="422"/>
      <c r="AP146" s="396"/>
      <c r="AQ146" s="394"/>
      <c r="AR146" s="394"/>
      <c r="AS146" s="394"/>
      <c r="AT146" s="394"/>
      <c r="AU146" s="394"/>
      <c r="AV146" s="394"/>
      <c r="AW146" s="394"/>
      <c r="AX146" s="394"/>
      <c r="AY146" s="394"/>
      <c r="AZ146" s="394"/>
      <c r="BA146" s="394"/>
      <c r="BB146" s="394"/>
      <c r="BC146" s="394"/>
      <c r="BD146" s="394"/>
      <c r="BE146" s="394"/>
      <c r="BF146" s="394"/>
      <c r="BG146" s="394"/>
      <c r="BH146" s="394"/>
      <c r="BI146" s="534"/>
      <c r="BJ146" s="393"/>
      <c r="BK146" s="396"/>
      <c r="BL146" s="394"/>
      <c r="BM146" s="394"/>
      <c r="BN146" s="394"/>
      <c r="BO146" s="394"/>
      <c r="BP146" s="394"/>
      <c r="BQ146" s="394"/>
      <c r="BR146" s="394"/>
      <c r="BS146" s="394"/>
      <c r="BT146" s="395"/>
      <c r="BU146" s="396"/>
      <c r="BV146" s="394"/>
      <c r="BW146" s="394"/>
      <c r="BX146" s="394"/>
      <c r="BY146" s="394"/>
      <c r="BZ146" s="394"/>
      <c r="CA146" s="394"/>
      <c r="CB146" s="394"/>
      <c r="CC146" s="394"/>
      <c r="CD146" s="395"/>
      <c r="CE146" s="433"/>
      <c r="CF146" s="396"/>
      <c r="CG146" s="394"/>
      <c r="CH146" s="394"/>
      <c r="CI146" s="394"/>
      <c r="CJ146" s="395"/>
      <c r="CK146" s="434"/>
      <c r="CL146" s="437"/>
      <c r="CM146" s="396"/>
      <c r="CN146" s="394"/>
      <c r="CO146" s="394"/>
      <c r="CP146" s="394"/>
      <c r="CQ146" s="394"/>
      <c r="CR146" s="394"/>
      <c r="CS146" s="394"/>
      <c r="CT146" s="394"/>
      <c r="CU146" s="394"/>
      <c r="CV146" s="395"/>
      <c r="CW146" s="393"/>
      <c r="CX146" s="393"/>
      <c r="CY146" s="396"/>
      <c r="CZ146" s="394"/>
      <c r="DA146" s="394"/>
      <c r="DB146" s="394"/>
      <c r="DC146" s="394"/>
      <c r="DD146" s="394"/>
      <c r="DE146" s="394"/>
      <c r="DF146" s="394"/>
      <c r="DG146" s="394"/>
      <c r="DH146" s="395"/>
      <c r="DI146" s="390"/>
      <c r="DJ146" s="390"/>
      <c r="DK146" s="431"/>
      <c r="DL146" s="431"/>
      <c r="DM146" s="431"/>
      <c r="DN146" s="431"/>
      <c r="DO146" s="431"/>
      <c r="DP146" s="431"/>
      <c r="DQ146" s="430"/>
      <c r="DR146" s="396"/>
      <c r="DS146" s="394"/>
      <c r="DT146" s="394"/>
      <c r="DU146" s="394"/>
      <c r="DV146" s="395"/>
      <c r="DW146" s="461"/>
      <c r="DX146" s="396"/>
      <c r="DY146" s="394"/>
      <c r="DZ146" s="394"/>
      <c r="EA146" s="394"/>
      <c r="EB146" s="395"/>
      <c r="EC146" s="461"/>
      <c r="ED146" s="462"/>
    </row>
    <row r="147" spans="2:134" ht="12.6" customHeight="1" x14ac:dyDescent="0.2">
      <c r="B147" s="499">
        <f t="shared" ref="B147" si="2607">B144+1</f>
        <v>47</v>
      </c>
      <c r="C147" s="466"/>
      <c r="D147" s="466"/>
      <c r="E147" s="466"/>
      <c r="F147" s="470" t="s">
        <v>212</v>
      </c>
      <c r="G147" s="489"/>
      <c r="H147" s="509" t="str">
        <f t="shared" ref="H147" si="2608">IF($F147="3e)  Skoršia transpozícia  - zavedenie transpozície pred termínom ktorý určuje smernica EÚ. "," ","")</f>
        <v/>
      </c>
      <c r="I147" s="509" t="str">
        <f t="shared" ref="I147" si="2609">IF($F147="3e)  Skoršia transpozícia  - zavedenie transpozície pred termínom ktorý určuje smernica EÚ. ",$H147,"NA")</f>
        <v>NA</v>
      </c>
      <c r="J147" s="523">
        <f>IF(I147&gt;12,1,I147/12)</f>
        <v>1</v>
      </c>
      <c r="K147" s="470"/>
      <c r="L147" s="451"/>
      <c r="M147" s="493">
        <f>IF(L147="N",0,L147)</f>
        <v>0</v>
      </c>
      <c r="N147" s="451" t="s">
        <v>212</v>
      </c>
      <c r="O147" s="451"/>
      <c r="P147" s="451"/>
      <c r="Q147" s="429" t="s">
        <v>36</v>
      </c>
      <c r="R147" s="424">
        <f>VLOOKUP(Q147,vstupy!$B$3:$C$15,2,FALSE)</f>
        <v>0</v>
      </c>
      <c r="S147" s="451"/>
      <c r="T147" s="454"/>
      <c r="U147" s="429" t="s">
        <v>36</v>
      </c>
      <c r="V147" s="424">
        <f>VLOOKUP(U147,vstupy!$B$3:$C$15,2,FALSE)</f>
        <v>0</v>
      </c>
      <c r="W147" s="451"/>
      <c r="X147" s="194" t="s">
        <v>157</v>
      </c>
      <c r="Y147" s="208" t="s">
        <v>152</v>
      </c>
      <c r="Z147" s="205">
        <f>VLOOKUP($X147,vstupy!$B$18:$F$31,MATCH($Y147,vstupy!$B$17:$F$17,0),0)</f>
        <v>0</v>
      </c>
      <c r="AA147" s="133" t="s">
        <v>158</v>
      </c>
      <c r="AB147" s="205">
        <f>VLOOKUP($AA147,vstupy!$B$34:$C$36,2,FALSE)</f>
        <v>0</v>
      </c>
      <c r="AC147" s="205">
        <f t="shared" si="2494"/>
        <v>0</v>
      </c>
      <c r="AD147" s="500" t="s">
        <v>36</v>
      </c>
      <c r="AE147" s="473">
        <f>VLOOKUP(AD147,vstupy!$B$3:$C$15,2,FALSE)</f>
        <v>0</v>
      </c>
      <c r="AF147" s="476" t="str">
        <f>IFERROR(IF(M147=0,"N",O147/L147*J147),0)</f>
        <v>N</v>
      </c>
      <c r="AG147" s="420">
        <f>O147*J147</f>
        <v>0</v>
      </c>
      <c r="AH147" s="432">
        <f t="shared" ref="AH147" si="2610">P147*R147*J147</f>
        <v>0</v>
      </c>
      <c r="AI147" s="419">
        <f t="shared" ref="AI147" si="2611">IFERROR(AH147*M147,0)</f>
        <v>0</v>
      </c>
      <c r="AJ147" s="432" t="str">
        <f t="shared" si="1393"/>
        <v>N</v>
      </c>
      <c r="AK147" s="420">
        <f t="shared" ref="AK147" si="2612">S147*J147</f>
        <v>0</v>
      </c>
      <c r="AL147" s="420">
        <f>T147*V147*J147</f>
        <v>0</v>
      </c>
      <c r="AM147" s="425">
        <f t="shared" ref="AM147" si="2613">IFERROR(AL147*M147,0)</f>
        <v>0</v>
      </c>
      <c r="AN147" s="419">
        <f t="shared" ref="AN147" si="2614">IF(W147&gt;0,IF(AE147&gt;0,($G$5/160)*(W147/60)*AE147*J147,0),IF(AE147&gt;0,($G$5/160)*((AC147+AC148+AC149)/60)*AE147*J147,0))</f>
        <v>0</v>
      </c>
      <c r="AO147" s="422">
        <f>IFERROR(AN147*M147,0)</f>
        <v>0</v>
      </c>
      <c r="AP147" s="396">
        <f t="shared" ref="AP147" si="2615">IF($N147="In (zvyšuje náklady)",AF147,0)</f>
        <v>0</v>
      </c>
      <c r="AQ147" s="394">
        <f t="shared" ref="AQ147" si="2616">IF($N147="In (zvyšuje náklady)",AG147,0)</f>
        <v>0</v>
      </c>
      <c r="AR147" s="394">
        <f t="shared" ref="AR147" si="2617">IF($N147="In (zvyšuje náklady)",AH147,0)</f>
        <v>0</v>
      </c>
      <c r="AS147" s="394">
        <f t="shared" ref="AS147" si="2618">IF($N147="In (zvyšuje náklady)",AI147,0)</f>
        <v>0</v>
      </c>
      <c r="AT147" s="394">
        <f t="shared" ref="AT147" si="2619">IF($N147="In (zvyšuje náklady)",AJ147,0)</f>
        <v>0</v>
      </c>
      <c r="AU147" s="394">
        <f t="shared" ref="AU147" si="2620">IF($N147="In (zvyšuje náklady)",AK147,0)</f>
        <v>0</v>
      </c>
      <c r="AV147" s="394">
        <f t="shared" ref="AV147" si="2621">IF($N147="In (zvyšuje náklady)",AL147,0)</f>
        <v>0</v>
      </c>
      <c r="AW147" s="394">
        <f t="shared" ref="AW147" si="2622">IF($N147="In (zvyšuje náklady)",AM147,0)</f>
        <v>0</v>
      </c>
      <c r="AX147" s="394">
        <f t="shared" ref="AX147" si="2623">IF($N147="In (zvyšuje náklady)",AN147,0)</f>
        <v>0</v>
      </c>
      <c r="AY147" s="394">
        <f t="shared" ref="AY147" si="2624">IF($N147="In (zvyšuje náklady)",AO147,0)</f>
        <v>0</v>
      </c>
      <c r="AZ147" s="394" t="str">
        <f t="shared" ref="AZ147" si="2625">IF($N147="Out (znižuje náklady)",AF147,"0")</f>
        <v>0</v>
      </c>
      <c r="BA147" s="394" t="str">
        <f t="shared" ref="BA147" si="2626">IF($N147="Out (znižuje náklady)",AG147,"0")</f>
        <v>0</v>
      </c>
      <c r="BB147" s="394" t="str">
        <f t="shared" ref="BB147" si="2627">IF($N147="Out (znižuje náklady)",AH147,"0")</f>
        <v>0</v>
      </c>
      <c r="BC147" s="394" t="str">
        <f t="shared" ref="BC147" si="2628">IF($N147="Out (znižuje náklady)",AI147,"0")</f>
        <v>0</v>
      </c>
      <c r="BD147" s="394" t="str">
        <f t="shared" ref="BD147" si="2629">IF($N147="Out (znižuje náklady)",AJ147,"0")</f>
        <v>0</v>
      </c>
      <c r="BE147" s="394" t="str">
        <f t="shared" ref="BE147" si="2630">IF($N147="Out (znižuje náklady)",AK147,"0")</f>
        <v>0</v>
      </c>
      <c r="BF147" s="394" t="str">
        <f t="shared" ref="BF147" si="2631">IF($N147="Out (znižuje náklady)",AL147,"0")</f>
        <v>0</v>
      </c>
      <c r="BG147" s="394" t="str">
        <f t="shared" ref="BG147" si="2632">IF($N147="Out (znižuje náklady)",AM147,"0")</f>
        <v>0</v>
      </c>
      <c r="BH147" s="394" t="str">
        <f t="shared" ref="BH147" si="2633">IF($N147="Out (znižuje náklady)",AN147,"0")</f>
        <v>0</v>
      </c>
      <c r="BI147" s="534" t="str">
        <f t="shared" ref="BI147" si="2634">IF($N147="Out (znižuje náklady)",AO147,"0")</f>
        <v>0</v>
      </c>
      <c r="BJ147" s="393">
        <f>IF(F147=vstupy!$B$47,0,1)</f>
        <v>1</v>
      </c>
      <c r="BK147" s="396">
        <f t="shared" ref="BK147" si="2635">$BJ147*AP147</f>
        <v>0</v>
      </c>
      <c r="BL147" s="394">
        <f t="shared" ref="BL147" si="2636">$BJ147*AQ147</f>
        <v>0</v>
      </c>
      <c r="BM147" s="394">
        <f t="shared" ref="BM147" si="2637">$BJ147*AR147</f>
        <v>0</v>
      </c>
      <c r="BN147" s="394">
        <f t="shared" ref="BN147" si="2638">$BJ147*AS147</f>
        <v>0</v>
      </c>
      <c r="BO147" s="394">
        <f t="shared" ref="BO147" si="2639">$BJ147*AT147</f>
        <v>0</v>
      </c>
      <c r="BP147" s="394">
        <f t="shared" ref="BP147" si="2640">$BJ147*AU147</f>
        <v>0</v>
      </c>
      <c r="BQ147" s="394">
        <f t="shared" ref="BQ147" si="2641">$BJ147*AV147</f>
        <v>0</v>
      </c>
      <c r="BR147" s="394">
        <f t="shared" ref="BR147" si="2642">$BJ147*AW147</f>
        <v>0</v>
      </c>
      <c r="BS147" s="394">
        <f t="shared" ref="BS147" si="2643">$BJ147*AX147</f>
        <v>0</v>
      </c>
      <c r="BT147" s="395">
        <f t="shared" ref="BT147" si="2644">$BJ147*AY147</f>
        <v>0</v>
      </c>
      <c r="BU147" s="396">
        <f t="shared" ref="BU147" si="2645">$BJ147*AZ147</f>
        <v>0</v>
      </c>
      <c r="BV147" s="394">
        <f t="shared" ref="BV147" si="2646">$BJ147*BA147</f>
        <v>0</v>
      </c>
      <c r="BW147" s="394">
        <f t="shared" ref="BW147" si="2647">$BJ147*BB147</f>
        <v>0</v>
      </c>
      <c r="BX147" s="394">
        <f t="shared" ref="BX147" si="2648">$BJ147*BC147</f>
        <v>0</v>
      </c>
      <c r="BY147" s="394">
        <f t="shared" ref="BY147" si="2649">$BJ147*BD147</f>
        <v>0</v>
      </c>
      <c r="BZ147" s="394">
        <f t="shared" ref="BZ147" si="2650">$BJ147*BE147</f>
        <v>0</v>
      </c>
      <c r="CA147" s="394">
        <f t="shared" ref="CA147" si="2651">$BJ147*BF147</f>
        <v>0</v>
      </c>
      <c r="CB147" s="394">
        <f t="shared" ref="CB147" si="2652">$BJ147*BG147</f>
        <v>0</v>
      </c>
      <c r="CC147" s="394">
        <f t="shared" ref="CC147" si="2653">$BJ147*BH147</f>
        <v>0</v>
      </c>
      <c r="CD147" s="395">
        <f t="shared" ref="CD147" si="2654">$BJ147*BI147</f>
        <v>0</v>
      </c>
      <c r="CE147" s="433">
        <f>IF(N147="Nemení sa",1,0)</f>
        <v>0</v>
      </c>
      <c r="CF147" s="396">
        <f>AG147*$CE147</f>
        <v>0</v>
      </c>
      <c r="CG147" s="394">
        <f>AI147*$CE147</f>
        <v>0</v>
      </c>
      <c r="CH147" s="394">
        <f>AK147*$CE147</f>
        <v>0</v>
      </c>
      <c r="CI147" s="394">
        <f>AM147*$CE147</f>
        <v>0</v>
      </c>
      <c r="CJ147" s="395">
        <f>AO147*$CE147</f>
        <v>0</v>
      </c>
      <c r="CK147" s="434">
        <f t="shared" ref="CK147" si="2655">SUM(CF147:CJ149)</f>
        <v>0</v>
      </c>
      <c r="CL147" s="435">
        <f>IF(F147=vstupy!B$42,"1",0)</f>
        <v>0</v>
      </c>
      <c r="CM147" s="396">
        <f t="shared" ref="CM147:CV147" si="2656">IF($CL147="1",AP147,0)</f>
        <v>0</v>
      </c>
      <c r="CN147" s="394">
        <f t="shared" si="2656"/>
        <v>0</v>
      </c>
      <c r="CO147" s="394">
        <f t="shared" si="2656"/>
        <v>0</v>
      </c>
      <c r="CP147" s="394">
        <f t="shared" si="2656"/>
        <v>0</v>
      </c>
      <c r="CQ147" s="394">
        <f t="shared" si="2656"/>
        <v>0</v>
      </c>
      <c r="CR147" s="394">
        <f t="shared" si="2656"/>
        <v>0</v>
      </c>
      <c r="CS147" s="394">
        <f t="shared" si="2656"/>
        <v>0</v>
      </c>
      <c r="CT147" s="394">
        <f t="shared" si="2656"/>
        <v>0</v>
      </c>
      <c r="CU147" s="394">
        <f t="shared" si="2656"/>
        <v>0</v>
      </c>
      <c r="CV147" s="395">
        <f t="shared" si="2656"/>
        <v>0</v>
      </c>
      <c r="CW147" s="393">
        <f>CP147+CT147+CV147</f>
        <v>0</v>
      </c>
      <c r="CX147" s="393">
        <f t="shared" ref="CX147" si="2657">CN147+CR147</f>
        <v>0</v>
      </c>
      <c r="CY147" s="396">
        <f t="shared" ref="CY147:DH147" si="2658">IF($CL147="1",AZ147,0)</f>
        <v>0</v>
      </c>
      <c r="CZ147" s="394">
        <f t="shared" si="2658"/>
        <v>0</v>
      </c>
      <c r="DA147" s="394">
        <f t="shared" si="2658"/>
        <v>0</v>
      </c>
      <c r="DB147" s="394">
        <f t="shared" si="2658"/>
        <v>0</v>
      </c>
      <c r="DC147" s="394">
        <f t="shared" si="2658"/>
        <v>0</v>
      </c>
      <c r="DD147" s="394">
        <f t="shared" si="2658"/>
        <v>0</v>
      </c>
      <c r="DE147" s="394">
        <f t="shared" si="2658"/>
        <v>0</v>
      </c>
      <c r="DF147" s="394">
        <f t="shared" si="2658"/>
        <v>0</v>
      </c>
      <c r="DG147" s="394">
        <f t="shared" si="2658"/>
        <v>0</v>
      </c>
      <c r="DH147" s="395">
        <f t="shared" si="2658"/>
        <v>0</v>
      </c>
      <c r="DI147" s="390">
        <f>DB147+DF147+DH147</f>
        <v>0</v>
      </c>
      <c r="DJ147" s="390">
        <f t="shared" ref="DJ147" si="2659">CZ147+DD147</f>
        <v>0</v>
      </c>
      <c r="DK147" s="431">
        <f>IF(CE147=0,1,0)</f>
        <v>1</v>
      </c>
      <c r="DL147" s="431">
        <f>IFERROR(IF($AF147="N",AH147+AJ147+AL147+AN147,AF147+AH147+AJ147+AL147+AN147),0)*$DK147</f>
        <v>0</v>
      </c>
      <c r="DM147" s="431">
        <f>(AG147+AI147+AK147+AM147+AO147)*$DK147</f>
        <v>0</v>
      </c>
      <c r="DN147" s="431">
        <f>AS147+AW147+AY147-CW147</f>
        <v>0</v>
      </c>
      <c r="DO147" s="431">
        <f>BC147+BG147+BI147-DI147</f>
        <v>0</v>
      </c>
      <c r="DP147" s="431">
        <f>DN147+DO147</f>
        <v>0</v>
      </c>
      <c r="DQ147" s="430" t="str">
        <f>IF(OR(F147=vstupy!B$40,F147=vstupy!B$41,F147=vstupy!B$42,),"0","1")</f>
        <v>0</v>
      </c>
      <c r="DR147" s="396">
        <f>IF($DQ147="1",AQ147,"0")+CF147</f>
        <v>0</v>
      </c>
      <c r="DS147" s="394">
        <f>IF($DQ147="1",AS147,"0")+CG147</f>
        <v>0</v>
      </c>
      <c r="DT147" s="394">
        <f>IF($DQ147="1",AU147,"0")+CH147</f>
        <v>0</v>
      </c>
      <c r="DU147" s="394">
        <f>IF($DQ147="1",AW147,"0")+CI147</f>
        <v>0</v>
      </c>
      <c r="DV147" s="395">
        <f>IF($DQ147="1",AY147,"0")+CJ147</f>
        <v>0</v>
      </c>
      <c r="DW147" s="461">
        <f t="shared" ref="DW147" si="2660">SUM(DR147:DV149)</f>
        <v>0</v>
      </c>
      <c r="DX147" s="396" t="str">
        <f t="shared" ref="DX147" si="2661">IF($DQ147="1",BA147,"0")</f>
        <v>0</v>
      </c>
      <c r="DY147" s="394" t="str">
        <f t="shared" ref="DY147" si="2662">IF($DQ147="1",BC147,"0")</f>
        <v>0</v>
      </c>
      <c r="DZ147" s="394" t="str">
        <f t="shared" ref="DZ147" si="2663">IF($DQ147="1",BE147,"0")</f>
        <v>0</v>
      </c>
      <c r="EA147" s="394" t="str">
        <f>IF($DQ147="1",BG147,"0")</f>
        <v>0</v>
      </c>
      <c r="EB147" s="395" t="str">
        <f>IF($DQ147="1",BI147,"0")</f>
        <v>0</v>
      </c>
      <c r="EC147" s="461">
        <f t="shared" ref="EC147" si="2664">SUM(DX147:EB149)</f>
        <v>0</v>
      </c>
      <c r="ED147" s="462">
        <f>EC147+DW147</f>
        <v>0</v>
      </c>
    </row>
    <row r="148" spans="2:134" ht="12.6" customHeight="1" x14ac:dyDescent="0.2">
      <c r="B148" s="499"/>
      <c r="C148" s="466"/>
      <c r="D148" s="466"/>
      <c r="E148" s="466"/>
      <c r="F148" s="471"/>
      <c r="G148" s="489"/>
      <c r="H148" s="510"/>
      <c r="I148" s="510"/>
      <c r="J148" s="524"/>
      <c r="K148" s="471"/>
      <c r="L148" s="451"/>
      <c r="M148" s="493"/>
      <c r="N148" s="451"/>
      <c r="O148" s="451"/>
      <c r="P148" s="451"/>
      <c r="Q148" s="429"/>
      <c r="R148" s="424"/>
      <c r="S148" s="451"/>
      <c r="T148" s="454"/>
      <c r="U148" s="429"/>
      <c r="V148" s="424"/>
      <c r="W148" s="451"/>
      <c r="X148" s="194" t="s">
        <v>157</v>
      </c>
      <c r="Y148" s="208" t="s">
        <v>152</v>
      </c>
      <c r="Z148" s="205">
        <f>VLOOKUP($X148,vstupy!$B$18:$F$31,MATCH($Y148,vstupy!$B$17:$F$17,0),0)</f>
        <v>0</v>
      </c>
      <c r="AA148" s="133" t="s">
        <v>158</v>
      </c>
      <c r="AB148" s="205">
        <f>VLOOKUP($AA148,vstupy!$B$34:$C$36,2,FALSE)</f>
        <v>0</v>
      </c>
      <c r="AC148" s="205">
        <f t="shared" si="2494"/>
        <v>0</v>
      </c>
      <c r="AD148" s="501"/>
      <c r="AE148" s="474"/>
      <c r="AF148" s="396"/>
      <c r="AG148" s="420"/>
      <c r="AH148" s="420"/>
      <c r="AI148" s="420"/>
      <c r="AJ148" s="420"/>
      <c r="AK148" s="420"/>
      <c r="AL148" s="420"/>
      <c r="AM148" s="427"/>
      <c r="AN148" s="420"/>
      <c r="AO148" s="422"/>
      <c r="AP148" s="396"/>
      <c r="AQ148" s="394"/>
      <c r="AR148" s="394"/>
      <c r="AS148" s="394"/>
      <c r="AT148" s="394"/>
      <c r="AU148" s="394"/>
      <c r="AV148" s="394"/>
      <c r="AW148" s="394"/>
      <c r="AX148" s="394"/>
      <c r="AY148" s="394"/>
      <c r="AZ148" s="394"/>
      <c r="BA148" s="394"/>
      <c r="BB148" s="394"/>
      <c r="BC148" s="394"/>
      <c r="BD148" s="394"/>
      <c r="BE148" s="394"/>
      <c r="BF148" s="394"/>
      <c r="BG148" s="394"/>
      <c r="BH148" s="394"/>
      <c r="BI148" s="534"/>
      <c r="BJ148" s="393"/>
      <c r="BK148" s="396"/>
      <c r="BL148" s="394"/>
      <c r="BM148" s="394"/>
      <c r="BN148" s="394"/>
      <c r="BO148" s="394"/>
      <c r="BP148" s="394"/>
      <c r="BQ148" s="394"/>
      <c r="BR148" s="394"/>
      <c r="BS148" s="394"/>
      <c r="BT148" s="395"/>
      <c r="BU148" s="396"/>
      <c r="BV148" s="394"/>
      <c r="BW148" s="394"/>
      <c r="BX148" s="394"/>
      <c r="BY148" s="394"/>
      <c r="BZ148" s="394"/>
      <c r="CA148" s="394"/>
      <c r="CB148" s="394"/>
      <c r="CC148" s="394"/>
      <c r="CD148" s="395"/>
      <c r="CE148" s="433"/>
      <c r="CF148" s="396"/>
      <c r="CG148" s="394"/>
      <c r="CH148" s="394"/>
      <c r="CI148" s="394"/>
      <c r="CJ148" s="395"/>
      <c r="CK148" s="434"/>
      <c r="CL148" s="436"/>
      <c r="CM148" s="396"/>
      <c r="CN148" s="394"/>
      <c r="CO148" s="394"/>
      <c r="CP148" s="394"/>
      <c r="CQ148" s="394"/>
      <c r="CR148" s="394"/>
      <c r="CS148" s="394"/>
      <c r="CT148" s="394"/>
      <c r="CU148" s="394"/>
      <c r="CV148" s="395"/>
      <c r="CW148" s="393"/>
      <c r="CX148" s="393"/>
      <c r="CY148" s="396"/>
      <c r="CZ148" s="394"/>
      <c r="DA148" s="394"/>
      <c r="DB148" s="394"/>
      <c r="DC148" s="394"/>
      <c r="DD148" s="394"/>
      <c r="DE148" s="394"/>
      <c r="DF148" s="394"/>
      <c r="DG148" s="394"/>
      <c r="DH148" s="395"/>
      <c r="DI148" s="390"/>
      <c r="DJ148" s="390"/>
      <c r="DK148" s="431"/>
      <c r="DL148" s="431"/>
      <c r="DM148" s="431"/>
      <c r="DN148" s="431"/>
      <c r="DO148" s="431"/>
      <c r="DP148" s="431"/>
      <c r="DQ148" s="430"/>
      <c r="DR148" s="396"/>
      <c r="DS148" s="394"/>
      <c r="DT148" s="394"/>
      <c r="DU148" s="394"/>
      <c r="DV148" s="395"/>
      <c r="DW148" s="461"/>
      <c r="DX148" s="396"/>
      <c r="DY148" s="394"/>
      <c r="DZ148" s="394"/>
      <c r="EA148" s="394"/>
      <c r="EB148" s="395"/>
      <c r="EC148" s="461"/>
      <c r="ED148" s="462"/>
    </row>
    <row r="149" spans="2:134" ht="12.6" customHeight="1" x14ac:dyDescent="0.2">
      <c r="B149" s="499"/>
      <c r="C149" s="466"/>
      <c r="D149" s="466"/>
      <c r="E149" s="466"/>
      <c r="F149" s="472"/>
      <c r="G149" s="489"/>
      <c r="H149" s="511"/>
      <c r="I149" s="511"/>
      <c r="J149" s="525"/>
      <c r="K149" s="472"/>
      <c r="L149" s="451"/>
      <c r="M149" s="493"/>
      <c r="N149" s="451"/>
      <c r="O149" s="451"/>
      <c r="P149" s="451"/>
      <c r="Q149" s="429"/>
      <c r="R149" s="424"/>
      <c r="S149" s="451"/>
      <c r="T149" s="454"/>
      <c r="U149" s="429"/>
      <c r="V149" s="424"/>
      <c r="W149" s="451"/>
      <c r="X149" s="194" t="s">
        <v>157</v>
      </c>
      <c r="Y149" s="208" t="s">
        <v>152</v>
      </c>
      <c r="Z149" s="205">
        <f>VLOOKUP($X149,vstupy!$B$18:$F$31,MATCH($Y149,vstupy!$B$17:$F$17,0),0)</f>
        <v>0</v>
      </c>
      <c r="AA149" s="133" t="s">
        <v>158</v>
      </c>
      <c r="AB149" s="205">
        <f>VLOOKUP($AA149,vstupy!$B$34:$C$36,2,FALSE)</f>
        <v>0</v>
      </c>
      <c r="AC149" s="205">
        <f t="shared" si="2494"/>
        <v>0</v>
      </c>
      <c r="AD149" s="502"/>
      <c r="AE149" s="475"/>
      <c r="AF149" s="396"/>
      <c r="AG149" s="420"/>
      <c r="AH149" s="420"/>
      <c r="AI149" s="420"/>
      <c r="AJ149" s="420"/>
      <c r="AK149" s="420"/>
      <c r="AL149" s="420"/>
      <c r="AM149" s="419"/>
      <c r="AN149" s="420"/>
      <c r="AO149" s="422"/>
      <c r="AP149" s="396"/>
      <c r="AQ149" s="394"/>
      <c r="AR149" s="394"/>
      <c r="AS149" s="394"/>
      <c r="AT149" s="394"/>
      <c r="AU149" s="394"/>
      <c r="AV149" s="394"/>
      <c r="AW149" s="394"/>
      <c r="AX149" s="394"/>
      <c r="AY149" s="394"/>
      <c r="AZ149" s="394"/>
      <c r="BA149" s="394"/>
      <c r="BB149" s="394"/>
      <c r="BC149" s="394"/>
      <c r="BD149" s="394"/>
      <c r="BE149" s="394"/>
      <c r="BF149" s="394"/>
      <c r="BG149" s="394"/>
      <c r="BH149" s="394"/>
      <c r="BI149" s="534"/>
      <c r="BJ149" s="393"/>
      <c r="BK149" s="396"/>
      <c r="BL149" s="394"/>
      <c r="BM149" s="394"/>
      <c r="BN149" s="394"/>
      <c r="BO149" s="394"/>
      <c r="BP149" s="394"/>
      <c r="BQ149" s="394"/>
      <c r="BR149" s="394"/>
      <c r="BS149" s="394"/>
      <c r="BT149" s="395"/>
      <c r="BU149" s="396"/>
      <c r="BV149" s="394"/>
      <c r="BW149" s="394"/>
      <c r="BX149" s="394"/>
      <c r="BY149" s="394"/>
      <c r="BZ149" s="394"/>
      <c r="CA149" s="394"/>
      <c r="CB149" s="394"/>
      <c r="CC149" s="394"/>
      <c r="CD149" s="395"/>
      <c r="CE149" s="433"/>
      <c r="CF149" s="396"/>
      <c r="CG149" s="394"/>
      <c r="CH149" s="394"/>
      <c r="CI149" s="394"/>
      <c r="CJ149" s="395"/>
      <c r="CK149" s="434"/>
      <c r="CL149" s="437"/>
      <c r="CM149" s="396"/>
      <c r="CN149" s="394"/>
      <c r="CO149" s="394"/>
      <c r="CP149" s="394"/>
      <c r="CQ149" s="394"/>
      <c r="CR149" s="394"/>
      <c r="CS149" s="394"/>
      <c r="CT149" s="394"/>
      <c r="CU149" s="394"/>
      <c r="CV149" s="395"/>
      <c r="CW149" s="393"/>
      <c r="CX149" s="393"/>
      <c r="CY149" s="396"/>
      <c r="CZ149" s="394"/>
      <c r="DA149" s="394"/>
      <c r="DB149" s="394"/>
      <c r="DC149" s="394"/>
      <c r="DD149" s="394"/>
      <c r="DE149" s="394"/>
      <c r="DF149" s="394"/>
      <c r="DG149" s="394"/>
      <c r="DH149" s="395"/>
      <c r="DI149" s="390"/>
      <c r="DJ149" s="390"/>
      <c r="DK149" s="431"/>
      <c r="DL149" s="431"/>
      <c r="DM149" s="431"/>
      <c r="DN149" s="431"/>
      <c r="DO149" s="431"/>
      <c r="DP149" s="431"/>
      <c r="DQ149" s="430"/>
      <c r="DR149" s="396"/>
      <c r="DS149" s="394"/>
      <c r="DT149" s="394"/>
      <c r="DU149" s="394"/>
      <c r="DV149" s="395"/>
      <c r="DW149" s="461"/>
      <c r="DX149" s="396"/>
      <c r="DY149" s="394"/>
      <c r="DZ149" s="394"/>
      <c r="EA149" s="394"/>
      <c r="EB149" s="395"/>
      <c r="EC149" s="461"/>
      <c r="ED149" s="462"/>
    </row>
    <row r="150" spans="2:134" ht="12.6" customHeight="1" x14ac:dyDescent="0.2">
      <c r="B150" s="477">
        <f t="shared" ref="B150" si="2665">B147+1</f>
        <v>48</v>
      </c>
      <c r="C150" s="467"/>
      <c r="D150" s="467"/>
      <c r="E150" s="467"/>
      <c r="F150" s="485" t="s">
        <v>212</v>
      </c>
      <c r="G150" s="491"/>
      <c r="H150" s="496" t="str">
        <f t="shared" ref="H150" si="2666">IF($F150="3e)  Skoršia transpozícia  - zavedenie transpozície pred termínom ktorý určuje smernica EÚ. "," ","")</f>
        <v/>
      </c>
      <c r="I150" s="496" t="str">
        <f t="shared" ref="I150" si="2667">IF($F150="3e)  Skoršia transpozícia  - zavedenie transpozície pred termínom ktorý určuje smernica EÚ. ",$H150,"NA")</f>
        <v>NA</v>
      </c>
      <c r="J150" s="526">
        <f>IF(I150&gt;12,1,I150/12)</f>
        <v>1</v>
      </c>
      <c r="K150" s="485"/>
      <c r="L150" s="452"/>
      <c r="M150" s="492">
        <f>IF(L150="N",0,L150)</f>
        <v>0</v>
      </c>
      <c r="N150" s="452" t="s">
        <v>212</v>
      </c>
      <c r="O150" s="452"/>
      <c r="P150" s="452"/>
      <c r="Q150" s="428" t="s">
        <v>36</v>
      </c>
      <c r="R150" s="423">
        <f>VLOOKUP(Q150,vstupy!$B$3:$C$15,2,FALSE)</f>
        <v>0</v>
      </c>
      <c r="S150" s="452"/>
      <c r="T150" s="453"/>
      <c r="U150" s="428" t="s">
        <v>36</v>
      </c>
      <c r="V150" s="423">
        <f>VLOOKUP(U150,vstupy!$B$3:$C$15,2,FALSE)</f>
        <v>0</v>
      </c>
      <c r="W150" s="452"/>
      <c r="X150" s="330" t="s">
        <v>157</v>
      </c>
      <c r="Y150" s="331" t="s">
        <v>152</v>
      </c>
      <c r="Z150" s="332">
        <f>VLOOKUP($X150,vstupy!$B$18:$F$31,MATCH($Y150,vstupy!$B$17:$F$17,0),0)</f>
        <v>0</v>
      </c>
      <c r="AA150" s="333" t="s">
        <v>158</v>
      </c>
      <c r="AB150" s="332">
        <f>VLOOKUP($AA150,vstupy!$B$34:$C$36,2,FALSE)</f>
        <v>0</v>
      </c>
      <c r="AC150" s="332">
        <f t="shared" si="2494"/>
        <v>0</v>
      </c>
      <c r="AD150" s="480" t="s">
        <v>36</v>
      </c>
      <c r="AE150" s="473">
        <f>VLOOKUP(AD150,vstupy!$B$3:$C$15,2,FALSE)</f>
        <v>0</v>
      </c>
      <c r="AF150" s="476" t="str">
        <f>IFERROR(IF(M150=0,"N",O150/L150*J150),0)</f>
        <v>N</v>
      </c>
      <c r="AG150" s="420">
        <f>O150*J150</f>
        <v>0</v>
      </c>
      <c r="AH150" s="432">
        <f t="shared" ref="AH150" si="2668">P150*R150*J150</f>
        <v>0</v>
      </c>
      <c r="AI150" s="419">
        <f t="shared" ref="AI150" si="2669">IFERROR(AH150*M150,0)</f>
        <v>0</v>
      </c>
      <c r="AJ150" s="432" t="str">
        <f t="shared" ref="AJ150:AJ156" si="2670">IFERROR(IF(M150=0,"N",S150/L150*J150),0)</f>
        <v>N</v>
      </c>
      <c r="AK150" s="420">
        <f t="shared" ref="AK150" si="2671">S150*J150</f>
        <v>0</v>
      </c>
      <c r="AL150" s="420">
        <f>T150*V150*J150</f>
        <v>0</v>
      </c>
      <c r="AM150" s="425">
        <f t="shared" ref="AM150" si="2672">IFERROR(AL150*M150,0)</f>
        <v>0</v>
      </c>
      <c r="AN150" s="419">
        <f t="shared" ref="AN150" si="2673">IF(W150&gt;0,IF(AE150&gt;0,($G$5/160)*(W150/60)*AE150*J150,0),IF(AE150&gt;0,($G$5/160)*((AC150+AC151+AC152)/60)*AE150*J150,0))</f>
        <v>0</v>
      </c>
      <c r="AO150" s="422">
        <f>IFERROR(AN150*M150,0)</f>
        <v>0</v>
      </c>
      <c r="AP150" s="396">
        <f t="shared" ref="AP150" si="2674">IF($N150="In (zvyšuje náklady)",AF150,0)</f>
        <v>0</v>
      </c>
      <c r="AQ150" s="394">
        <f t="shared" ref="AQ150" si="2675">IF($N150="In (zvyšuje náklady)",AG150,0)</f>
        <v>0</v>
      </c>
      <c r="AR150" s="394">
        <f t="shared" ref="AR150" si="2676">IF($N150="In (zvyšuje náklady)",AH150,0)</f>
        <v>0</v>
      </c>
      <c r="AS150" s="394">
        <f t="shared" ref="AS150" si="2677">IF($N150="In (zvyšuje náklady)",AI150,0)</f>
        <v>0</v>
      </c>
      <c r="AT150" s="394">
        <f t="shared" ref="AT150" si="2678">IF($N150="In (zvyšuje náklady)",AJ150,0)</f>
        <v>0</v>
      </c>
      <c r="AU150" s="394">
        <f t="shared" ref="AU150" si="2679">IF($N150="In (zvyšuje náklady)",AK150,0)</f>
        <v>0</v>
      </c>
      <c r="AV150" s="394">
        <f t="shared" ref="AV150" si="2680">IF($N150="In (zvyšuje náklady)",AL150,0)</f>
        <v>0</v>
      </c>
      <c r="AW150" s="394">
        <f t="shared" ref="AW150" si="2681">IF($N150="In (zvyšuje náklady)",AM150,0)</f>
        <v>0</v>
      </c>
      <c r="AX150" s="394">
        <f t="shared" ref="AX150" si="2682">IF($N150="In (zvyšuje náklady)",AN150,0)</f>
        <v>0</v>
      </c>
      <c r="AY150" s="394">
        <f t="shared" ref="AY150" si="2683">IF($N150="In (zvyšuje náklady)",AO150,0)</f>
        <v>0</v>
      </c>
      <c r="AZ150" s="394" t="str">
        <f t="shared" ref="AZ150" si="2684">IF($N150="Out (znižuje náklady)",AF150,"0")</f>
        <v>0</v>
      </c>
      <c r="BA150" s="394" t="str">
        <f t="shared" ref="BA150" si="2685">IF($N150="Out (znižuje náklady)",AG150,"0")</f>
        <v>0</v>
      </c>
      <c r="BB150" s="394" t="str">
        <f t="shared" ref="BB150" si="2686">IF($N150="Out (znižuje náklady)",AH150,"0")</f>
        <v>0</v>
      </c>
      <c r="BC150" s="394" t="str">
        <f t="shared" ref="BC150" si="2687">IF($N150="Out (znižuje náklady)",AI150,"0")</f>
        <v>0</v>
      </c>
      <c r="BD150" s="394" t="str">
        <f t="shared" ref="BD150" si="2688">IF($N150="Out (znižuje náklady)",AJ150,"0")</f>
        <v>0</v>
      </c>
      <c r="BE150" s="394" t="str">
        <f t="shared" ref="BE150" si="2689">IF($N150="Out (znižuje náklady)",AK150,"0")</f>
        <v>0</v>
      </c>
      <c r="BF150" s="394" t="str">
        <f t="shared" ref="BF150" si="2690">IF($N150="Out (znižuje náklady)",AL150,"0")</f>
        <v>0</v>
      </c>
      <c r="BG150" s="394" t="str">
        <f t="shared" ref="BG150" si="2691">IF($N150="Out (znižuje náklady)",AM150,"0")</f>
        <v>0</v>
      </c>
      <c r="BH150" s="394" t="str">
        <f t="shared" ref="BH150" si="2692">IF($N150="Out (znižuje náklady)",AN150,"0")</f>
        <v>0</v>
      </c>
      <c r="BI150" s="534" t="str">
        <f t="shared" ref="BI150" si="2693">IF($N150="Out (znižuje náklady)",AO150,"0")</f>
        <v>0</v>
      </c>
      <c r="BJ150" s="393">
        <f>IF(F150=vstupy!$B$47,0,1)</f>
        <v>1</v>
      </c>
      <c r="BK150" s="396">
        <f t="shared" ref="BK150" si="2694">$BJ150*AP150</f>
        <v>0</v>
      </c>
      <c r="BL150" s="394">
        <f t="shared" ref="BL150" si="2695">$BJ150*AQ150</f>
        <v>0</v>
      </c>
      <c r="BM150" s="394">
        <f t="shared" ref="BM150" si="2696">$BJ150*AR150</f>
        <v>0</v>
      </c>
      <c r="BN150" s="394">
        <f t="shared" ref="BN150" si="2697">$BJ150*AS150</f>
        <v>0</v>
      </c>
      <c r="BO150" s="394">
        <f t="shared" ref="BO150" si="2698">$BJ150*AT150</f>
        <v>0</v>
      </c>
      <c r="BP150" s="394">
        <f t="shared" ref="BP150" si="2699">$BJ150*AU150</f>
        <v>0</v>
      </c>
      <c r="BQ150" s="394">
        <f t="shared" ref="BQ150" si="2700">$BJ150*AV150</f>
        <v>0</v>
      </c>
      <c r="BR150" s="394">
        <f t="shared" ref="BR150" si="2701">$BJ150*AW150</f>
        <v>0</v>
      </c>
      <c r="BS150" s="394">
        <f t="shared" ref="BS150" si="2702">$BJ150*AX150</f>
        <v>0</v>
      </c>
      <c r="BT150" s="395">
        <f t="shared" ref="BT150" si="2703">$BJ150*AY150</f>
        <v>0</v>
      </c>
      <c r="BU150" s="396">
        <f t="shared" ref="BU150" si="2704">$BJ150*AZ150</f>
        <v>0</v>
      </c>
      <c r="BV150" s="394">
        <f t="shared" ref="BV150" si="2705">$BJ150*BA150</f>
        <v>0</v>
      </c>
      <c r="BW150" s="394">
        <f t="shared" ref="BW150" si="2706">$BJ150*BB150</f>
        <v>0</v>
      </c>
      <c r="BX150" s="394">
        <f t="shared" ref="BX150" si="2707">$BJ150*BC150</f>
        <v>0</v>
      </c>
      <c r="BY150" s="394">
        <f t="shared" ref="BY150" si="2708">$BJ150*BD150</f>
        <v>0</v>
      </c>
      <c r="BZ150" s="394">
        <f t="shared" ref="BZ150" si="2709">$BJ150*BE150</f>
        <v>0</v>
      </c>
      <c r="CA150" s="394">
        <f t="shared" ref="CA150" si="2710">$BJ150*BF150</f>
        <v>0</v>
      </c>
      <c r="CB150" s="394">
        <f t="shared" ref="CB150" si="2711">$BJ150*BG150</f>
        <v>0</v>
      </c>
      <c r="CC150" s="394">
        <f t="shared" ref="CC150" si="2712">$BJ150*BH150</f>
        <v>0</v>
      </c>
      <c r="CD150" s="395">
        <f t="shared" ref="CD150" si="2713">$BJ150*BI150</f>
        <v>0</v>
      </c>
      <c r="CE150" s="433">
        <f>IF(N150="Nemení sa",1,0)</f>
        <v>0</v>
      </c>
      <c r="CF150" s="396">
        <f>AG150*$CE150</f>
        <v>0</v>
      </c>
      <c r="CG150" s="394">
        <f>AI150*$CE150</f>
        <v>0</v>
      </c>
      <c r="CH150" s="394">
        <f>AK150*$CE150</f>
        <v>0</v>
      </c>
      <c r="CI150" s="394">
        <f>AM150*$CE150</f>
        <v>0</v>
      </c>
      <c r="CJ150" s="395">
        <f>AO150*$CE150</f>
        <v>0</v>
      </c>
      <c r="CK150" s="434">
        <f t="shared" ref="CK150" si="2714">SUM(CF150:CJ152)</f>
        <v>0</v>
      </c>
      <c r="CL150" s="435">
        <f>IF(F150=vstupy!B$42,"1",0)</f>
        <v>0</v>
      </c>
      <c r="CM150" s="396">
        <f t="shared" ref="CM150:CV150" si="2715">IF($CL150="1",AP150,0)</f>
        <v>0</v>
      </c>
      <c r="CN150" s="394">
        <f t="shared" si="2715"/>
        <v>0</v>
      </c>
      <c r="CO150" s="394">
        <f t="shared" si="2715"/>
        <v>0</v>
      </c>
      <c r="CP150" s="394">
        <f t="shared" si="2715"/>
        <v>0</v>
      </c>
      <c r="CQ150" s="394">
        <f t="shared" si="2715"/>
        <v>0</v>
      </c>
      <c r="CR150" s="394">
        <f t="shared" si="2715"/>
        <v>0</v>
      </c>
      <c r="CS150" s="394">
        <f t="shared" si="2715"/>
        <v>0</v>
      </c>
      <c r="CT150" s="394">
        <f t="shared" si="2715"/>
        <v>0</v>
      </c>
      <c r="CU150" s="394">
        <f t="shared" si="2715"/>
        <v>0</v>
      </c>
      <c r="CV150" s="395">
        <f t="shared" si="2715"/>
        <v>0</v>
      </c>
      <c r="CW150" s="393">
        <f>CP150+CT150+CV150</f>
        <v>0</v>
      </c>
      <c r="CX150" s="393">
        <f t="shared" ref="CX150" si="2716">CN150+CR150</f>
        <v>0</v>
      </c>
      <c r="CY150" s="396">
        <f t="shared" ref="CY150:DH150" si="2717">IF($CL150="1",AZ150,0)</f>
        <v>0</v>
      </c>
      <c r="CZ150" s="394">
        <f t="shared" si="2717"/>
        <v>0</v>
      </c>
      <c r="DA150" s="394">
        <f t="shared" si="2717"/>
        <v>0</v>
      </c>
      <c r="DB150" s="394">
        <f t="shared" si="2717"/>
        <v>0</v>
      </c>
      <c r="DC150" s="394">
        <f t="shared" si="2717"/>
        <v>0</v>
      </c>
      <c r="DD150" s="394">
        <f t="shared" si="2717"/>
        <v>0</v>
      </c>
      <c r="DE150" s="394">
        <f t="shared" si="2717"/>
        <v>0</v>
      </c>
      <c r="DF150" s="394">
        <f t="shared" si="2717"/>
        <v>0</v>
      </c>
      <c r="DG150" s="394">
        <f t="shared" si="2717"/>
        <v>0</v>
      </c>
      <c r="DH150" s="395">
        <f t="shared" si="2717"/>
        <v>0</v>
      </c>
      <c r="DI150" s="390">
        <f>DB150+DF150+DH150</f>
        <v>0</v>
      </c>
      <c r="DJ150" s="390">
        <f t="shared" ref="DJ150" si="2718">CZ150+DD150</f>
        <v>0</v>
      </c>
      <c r="DK150" s="431">
        <f>IF(CE150=0,1,0)</f>
        <v>1</v>
      </c>
      <c r="DL150" s="431">
        <f>IFERROR(IF($AF150="N",AH150+AJ150+AL150+AN150,AF150+AH150+AJ150+AL150+AN150),0)*$DK150</f>
        <v>0</v>
      </c>
      <c r="DM150" s="431">
        <f>(AG150+AI150+AK150+AM150+AO150)*$DK150</f>
        <v>0</v>
      </c>
      <c r="DN150" s="431">
        <f>AS150+AW150+AY150-CW150</f>
        <v>0</v>
      </c>
      <c r="DO150" s="431">
        <f>BC150+BG150+BI150-DI150</f>
        <v>0</v>
      </c>
      <c r="DP150" s="431">
        <f>DN150+DO150</f>
        <v>0</v>
      </c>
      <c r="DQ150" s="430" t="str">
        <f>IF(OR(F150=vstupy!B$40,F150=vstupy!B$41,F150=vstupy!B$42,),"0","1")</f>
        <v>0</v>
      </c>
      <c r="DR150" s="396">
        <f>IF($DQ150="1",AQ150,"0")+CF150</f>
        <v>0</v>
      </c>
      <c r="DS150" s="394">
        <f>IF($DQ150="1",AS150,"0")+CG150</f>
        <v>0</v>
      </c>
      <c r="DT150" s="394">
        <f>IF($DQ150="1",AU150,"0")+CH150</f>
        <v>0</v>
      </c>
      <c r="DU150" s="394">
        <f>IF($DQ150="1",AW150,"0")+CI150</f>
        <v>0</v>
      </c>
      <c r="DV150" s="395">
        <f>IF($DQ150="1",AY150,"0")+CJ150</f>
        <v>0</v>
      </c>
      <c r="DW150" s="461">
        <f t="shared" ref="DW150" si="2719">SUM(DR150:DV152)</f>
        <v>0</v>
      </c>
      <c r="DX150" s="396" t="str">
        <f t="shared" ref="DX150" si="2720">IF($DQ150="1",BA150,"0")</f>
        <v>0</v>
      </c>
      <c r="DY150" s="394" t="str">
        <f t="shared" ref="DY150" si="2721">IF($DQ150="1",BC150,"0")</f>
        <v>0</v>
      </c>
      <c r="DZ150" s="394" t="str">
        <f t="shared" ref="DZ150" si="2722">IF($DQ150="1",BE150,"0")</f>
        <v>0</v>
      </c>
      <c r="EA150" s="394" t="str">
        <f>IF($DQ150="1",BG150,"0")</f>
        <v>0</v>
      </c>
      <c r="EB150" s="395" t="str">
        <f>IF($DQ150="1",BI150,"0")</f>
        <v>0</v>
      </c>
      <c r="EC150" s="461">
        <f t="shared" ref="EC150" si="2723">SUM(DX150:EB152)</f>
        <v>0</v>
      </c>
      <c r="ED150" s="462">
        <f>EC150+DW150</f>
        <v>0</v>
      </c>
    </row>
    <row r="151" spans="2:134" ht="12.6" customHeight="1" x14ac:dyDescent="0.2">
      <c r="B151" s="477"/>
      <c r="C151" s="467"/>
      <c r="D151" s="467"/>
      <c r="E151" s="467"/>
      <c r="F151" s="486"/>
      <c r="G151" s="491"/>
      <c r="H151" s="497"/>
      <c r="I151" s="497"/>
      <c r="J151" s="527"/>
      <c r="K151" s="486"/>
      <c r="L151" s="452"/>
      <c r="M151" s="492"/>
      <c r="N151" s="452"/>
      <c r="O151" s="452"/>
      <c r="P151" s="452"/>
      <c r="Q151" s="428"/>
      <c r="R151" s="423"/>
      <c r="S151" s="452"/>
      <c r="T151" s="453"/>
      <c r="U151" s="428"/>
      <c r="V151" s="423"/>
      <c r="W151" s="452"/>
      <c r="X151" s="330" t="s">
        <v>157</v>
      </c>
      <c r="Y151" s="331" t="s">
        <v>152</v>
      </c>
      <c r="Z151" s="332">
        <f>VLOOKUP($X151,vstupy!$B$18:$F$31,MATCH($Y151,vstupy!$B$17:$F$17,0),0)</f>
        <v>0</v>
      </c>
      <c r="AA151" s="333" t="s">
        <v>158</v>
      </c>
      <c r="AB151" s="332">
        <f>VLOOKUP($AA151,vstupy!$B$34:$C$36,2,FALSE)</f>
        <v>0</v>
      </c>
      <c r="AC151" s="332">
        <f t="shared" si="2494"/>
        <v>0</v>
      </c>
      <c r="AD151" s="481"/>
      <c r="AE151" s="474"/>
      <c r="AF151" s="396"/>
      <c r="AG151" s="420"/>
      <c r="AH151" s="420"/>
      <c r="AI151" s="420"/>
      <c r="AJ151" s="420"/>
      <c r="AK151" s="420"/>
      <c r="AL151" s="420"/>
      <c r="AM151" s="427"/>
      <c r="AN151" s="420"/>
      <c r="AO151" s="422"/>
      <c r="AP151" s="396"/>
      <c r="AQ151" s="394"/>
      <c r="AR151" s="394"/>
      <c r="AS151" s="394"/>
      <c r="AT151" s="394"/>
      <c r="AU151" s="394"/>
      <c r="AV151" s="394"/>
      <c r="AW151" s="394"/>
      <c r="AX151" s="394"/>
      <c r="AY151" s="394"/>
      <c r="AZ151" s="394"/>
      <c r="BA151" s="394"/>
      <c r="BB151" s="394"/>
      <c r="BC151" s="394"/>
      <c r="BD151" s="394"/>
      <c r="BE151" s="394"/>
      <c r="BF151" s="394"/>
      <c r="BG151" s="394"/>
      <c r="BH151" s="394"/>
      <c r="BI151" s="534"/>
      <c r="BJ151" s="393"/>
      <c r="BK151" s="396"/>
      <c r="BL151" s="394"/>
      <c r="BM151" s="394"/>
      <c r="BN151" s="394"/>
      <c r="BO151" s="394"/>
      <c r="BP151" s="394"/>
      <c r="BQ151" s="394"/>
      <c r="BR151" s="394"/>
      <c r="BS151" s="394"/>
      <c r="BT151" s="395"/>
      <c r="BU151" s="396"/>
      <c r="BV151" s="394"/>
      <c r="BW151" s="394"/>
      <c r="BX151" s="394"/>
      <c r="BY151" s="394"/>
      <c r="BZ151" s="394"/>
      <c r="CA151" s="394"/>
      <c r="CB151" s="394"/>
      <c r="CC151" s="394"/>
      <c r="CD151" s="395"/>
      <c r="CE151" s="433"/>
      <c r="CF151" s="396"/>
      <c r="CG151" s="394"/>
      <c r="CH151" s="394"/>
      <c r="CI151" s="394"/>
      <c r="CJ151" s="395"/>
      <c r="CK151" s="434"/>
      <c r="CL151" s="436"/>
      <c r="CM151" s="396"/>
      <c r="CN151" s="394"/>
      <c r="CO151" s="394"/>
      <c r="CP151" s="394"/>
      <c r="CQ151" s="394"/>
      <c r="CR151" s="394"/>
      <c r="CS151" s="394"/>
      <c r="CT151" s="394"/>
      <c r="CU151" s="394"/>
      <c r="CV151" s="395"/>
      <c r="CW151" s="393"/>
      <c r="CX151" s="393"/>
      <c r="CY151" s="396"/>
      <c r="CZ151" s="394"/>
      <c r="DA151" s="394"/>
      <c r="DB151" s="394"/>
      <c r="DC151" s="394"/>
      <c r="DD151" s="394"/>
      <c r="DE151" s="394"/>
      <c r="DF151" s="394"/>
      <c r="DG151" s="394"/>
      <c r="DH151" s="395"/>
      <c r="DI151" s="390"/>
      <c r="DJ151" s="390"/>
      <c r="DK151" s="431"/>
      <c r="DL151" s="431"/>
      <c r="DM151" s="431"/>
      <c r="DN151" s="431"/>
      <c r="DO151" s="431"/>
      <c r="DP151" s="431"/>
      <c r="DQ151" s="430"/>
      <c r="DR151" s="396"/>
      <c r="DS151" s="394"/>
      <c r="DT151" s="394"/>
      <c r="DU151" s="394"/>
      <c r="DV151" s="395"/>
      <c r="DW151" s="461"/>
      <c r="DX151" s="396"/>
      <c r="DY151" s="394"/>
      <c r="DZ151" s="394"/>
      <c r="EA151" s="394"/>
      <c r="EB151" s="395"/>
      <c r="EC151" s="461"/>
      <c r="ED151" s="462"/>
    </row>
    <row r="152" spans="2:134" ht="12.6" customHeight="1" x14ac:dyDescent="0.2">
      <c r="B152" s="477"/>
      <c r="C152" s="467"/>
      <c r="D152" s="467"/>
      <c r="E152" s="467"/>
      <c r="F152" s="487"/>
      <c r="G152" s="491"/>
      <c r="H152" s="498"/>
      <c r="I152" s="498"/>
      <c r="J152" s="528"/>
      <c r="K152" s="487"/>
      <c r="L152" s="452"/>
      <c r="M152" s="492"/>
      <c r="N152" s="452"/>
      <c r="O152" s="452"/>
      <c r="P152" s="452"/>
      <c r="Q152" s="428"/>
      <c r="R152" s="423"/>
      <c r="S152" s="452"/>
      <c r="T152" s="453"/>
      <c r="U152" s="428"/>
      <c r="V152" s="423"/>
      <c r="W152" s="452"/>
      <c r="X152" s="330" t="s">
        <v>157</v>
      </c>
      <c r="Y152" s="331" t="s">
        <v>152</v>
      </c>
      <c r="Z152" s="332">
        <f>VLOOKUP($X152,vstupy!$B$18:$F$31,MATCH($Y152,vstupy!$B$17:$F$17,0),0)</f>
        <v>0</v>
      </c>
      <c r="AA152" s="333" t="s">
        <v>158</v>
      </c>
      <c r="AB152" s="332">
        <f>VLOOKUP($AA152,vstupy!$B$34:$C$36,2,FALSE)</f>
        <v>0</v>
      </c>
      <c r="AC152" s="332">
        <f t="shared" si="2494"/>
        <v>0</v>
      </c>
      <c r="AD152" s="482"/>
      <c r="AE152" s="475"/>
      <c r="AF152" s="396"/>
      <c r="AG152" s="420"/>
      <c r="AH152" s="420"/>
      <c r="AI152" s="420"/>
      <c r="AJ152" s="420"/>
      <c r="AK152" s="420"/>
      <c r="AL152" s="420"/>
      <c r="AM152" s="419"/>
      <c r="AN152" s="420"/>
      <c r="AO152" s="422"/>
      <c r="AP152" s="396"/>
      <c r="AQ152" s="394"/>
      <c r="AR152" s="394"/>
      <c r="AS152" s="394"/>
      <c r="AT152" s="394"/>
      <c r="AU152" s="394"/>
      <c r="AV152" s="394"/>
      <c r="AW152" s="394"/>
      <c r="AX152" s="394"/>
      <c r="AY152" s="394"/>
      <c r="AZ152" s="394"/>
      <c r="BA152" s="394"/>
      <c r="BB152" s="394"/>
      <c r="BC152" s="394"/>
      <c r="BD152" s="394"/>
      <c r="BE152" s="394"/>
      <c r="BF152" s="394"/>
      <c r="BG152" s="394"/>
      <c r="BH152" s="394"/>
      <c r="BI152" s="534"/>
      <c r="BJ152" s="393"/>
      <c r="BK152" s="396"/>
      <c r="BL152" s="394"/>
      <c r="BM152" s="394"/>
      <c r="BN152" s="394"/>
      <c r="BO152" s="394"/>
      <c r="BP152" s="394"/>
      <c r="BQ152" s="394"/>
      <c r="BR152" s="394"/>
      <c r="BS152" s="394"/>
      <c r="BT152" s="395"/>
      <c r="BU152" s="396"/>
      <c r="BV152" s="394"/>
      <c r="BW152" s="394"/>
      <c r="BX152" s="394"/>
      <c r="BY152" s="394"/>
      <c r="BZ152" s="394"/>
      <c r="CA152" s="394"/>
      <c r="CB152" s="394"/>
      <c r="CC152" s="394"/>
      <c r="CD152" s="395"/>
      <c r="CE152" s="433"/>
      <c r="CF152" s="396"/>
      <c r="CG152" s="394"/>
      <c r="CH152" s="394"/>
      <c r="CI152" s="394"/>
      <c r="CJ152" s="395"/>
      <c r="CK152" s="434"/>
      <c r="CL152" s="437"/>
      <c r="CM152" s="396"/>
      <c r="CN152" s="394"/>
      <c r="CO152" s="394"/>
      <c r="CP152" s="394"/>
      <c r="CQ152" s="394"/>
      <c r="CR152" s="394"/>
      <c r="CS152" s="394"/>
      <c r="CT152" s="394"/>
      <c r="CU152" s="394"/>
      <c r="CV152" s="395"/>
      <c r="CW152" s="393"/>
      <c r="CX152" s="393"/>
      <c r="CY152" s="396"/>
      <c r="CZ152" s="394"/>
      <c r="DA152" s="394"/>
      <c r="DB152" s="394"/>
      <c r="DC152" s="394"/>
      <c r="DD152" s="394"/>
      <c r="DE152" s="394"/>
      <c r="DF152" s="394"/>
      <c r="DG152" s="394"/>
      <c r="DH152" s="395"/>
      <c r="DI152" s="390"/>
      <c r="DJ152" s="390"/>
      <c r="DK152" s="431"/>
      <c r="DL152" s="431"/>
      <c r="DM152" s="431"/>
      <c r="DN152" s="431"/>
      <c r="DO152" s="431"/>
      <c r="DP152" s="431"/>
      <c r="DQ152" s="430"/>
      <c r="DR152" s="396"/>
      <c r="DS152" s="394"/>
      <c r="DT152" s="394"/>
      <c r="DU152" s="394"/>
      <c r="DV152" s="395"/>
      <c r="DW152" s="461"/>
      <c r="DX152" s="396"/>
      <c r="DY152" s="394"/>
      <c r="DZ152" s="394"/>
      <c r="EA152" s="394"/>
      <c r="EB152" s="395"/>
      <c r="EC152" s="461"/>
      <c r="ED152" s="462"/>
    </row>
    <row r="153" spans="2:134" ht="12.6" customHeight="1" x14ac:dyDescent="0.2">
      <c r="B153" s="499">
        <f t="shared" ref="B153" si="2724">B150+1</f>
        <v>49</v>
      </c>
      <c r="C153" s="466"/>
      <c r="D153" s="466"/>
      <c r="E153" s="466"/>
      <c r="F153" s="470" t="s">
        <v>212</v>
      </c>
      <c r="G153" s="489"/>
      <c r="H153" s="509" t="str">
        <f t="shared" ref="H153" si="2725">IF($F153="3e)  Skoršia transpozícia  - zavedenie transpozície pred termínom ktorý určuje smernica EÚ. "," ","")</f>
        <v/>
      </c>
      <c r="I153" s="509" t="str">
        <f t="shared" ref="I153" si="2726">IF($F153="3e)  Skoršia transpozícia  - zavedenie transpozície pred termínom ktorý určuje smernica EÚ. ",$H153,"NA")</f>
        <v>NA</v>
      </c>
      <c r="J153" s="523">
        <f>IF(I153&gt;12,1,I153/12)</f>
        <v>1</v>
      </c>
      <c r="K153" s="470"/>
      <c r="L153" s="451"/>
      <c r="M153" s="493">
        <f>IF(L153="N",0,L153)</f>
        <v>0</v>
      </c>
      <c r="N153" s="451" t="s">
        <v>212</v>
      </c>
      <c r="O153" s="451"/>
      <c r="P153" s="451"/>
      <c r="Q153" s="429" t="s">
        <v>36</v>
      </c>
      <c r="R153" s="424">
        <f>VLOOKUP(Q153,vstupy!$B$3:$C$15,2,FALSE)</f>
        <v>0</v>
      </c>
      <c r="S153" s="451"/>
      <c r="T153" s="454"/>
      <c r="U153" s="429" t="s">
        <v>36</v>
      </c>
      <c r="V153" s="424">
        <f>VLOOKUP(U153,vstupy!$B$3:$C$15,2,FALSE)</f>
        <v>0</v>
      </c>
      <c r="W153" s="451"/>
      <c r="X153" s="194" t="s">
        <v>157</v>
      </c>
      <c r="Y153" s="208" t="s">
        <v>152</v>
      </c>
      <c r="Z153" s="205">
        <f>VLOOKUP($X153,vstupy!$B$18:$F$31,MATCH($Y153,vstupy!$B$17:$F$17,0),0)</f>
        <v>0</v>
      </c>
      <c r="AA153" s="133" t="s">
        <v>158</v>
      </c>
      <c r="AB153" s="205">
        <f>VLOOKUP($AA153,vstupy!$B$34:$C$36,2,FALSE)</f>
        <v>0</v>
      </c>
      <c r="AC153" s="205">
        <f t="shared" si="2494"/>
        <v>0</v>
      </c>
      <c r="AD153" s="500" t="s">
        <v>36</v>
      </c>
      <c r="AE153" s="473">
        <f>VLOOKUP(AD153,vstupy!$B$3:$C$15,2,FALSE)</f>
        <v>0</v>
      </c>
      <c r="AF153" s="476" t="str">
        <f>IFERROR(IF(M153=0,"N",O153/L153*J153),0)</f>
        <v>N</v>
      </c>
      <c r="AG153" s="420">
        <f>O153*J153</f>
        <v>0</v>
      </c>
      <c r="AH153" s="432">
        <f t="shared" ref="AH153" si="2727">P153*R153*J153</f>
        <v>0</v>
      </c>
      <c r="AI153" s="419">
        <f t="shared" ref="AI153" si="2728">IFERROR(AH153*M153,0)</f>
        <v>0</v>
      </c>
      <c r="AJ153" s="432" t="str">
        <f t="shared" si="2670"/>
        <v>N</v>
      </c>
      <c r="AK153" s="420">
        <f t="shared" ref="AK153" si="2729">S153*J153</f>
        <v>0</v>
      </c>
      <c r="AL153" s="420">
        <f>T153*V153*J153</f>
        <v>0</v>
      </c>
      <c r="AM153" s="425">
        <f t="shared" ref="AM153" si="2730">IFERROR(AL153*M153,0)</f>
        <v>0</v>
      </c>
      <c r="AN153" s="419">
        <f t="shared" ref="AN153" si="2731">IF(W153&gt;0,IF(AE153&gt;0,($G$5/160)*(W153/60)*AE153*J153,0),IF(AE153&gt;0,($G$5/160)*((AC153+AC154+AC155)/60)*AE153*J153,0))</f>
        <v>0</v>
      </c>
      <c r="AO153" s="422">
        <f>IFERROR(AN153*M153,0)</f>
        <v>0</v>
      </c>
      <c r="AP153" s="396">
        <f t="shared" ref="AP153" si="2732">IF($N153="In (zvyšuje náklady)",AF153,0)</f>
        <v>0</v>
      </c>
      <c r="AQ153" s="394">
        <f t="shared" ref="AQ153" si="2733">IF($N153="In (zvyšuje náklady)",AG153,0)</f>
        <v>0</v>
      </c>
      <c r="AR153" s="394">
        <f t="shared" ref="AR153" si="2734">IF($N153="In (zvyšuje náklady)",AH153,0)</f>
        <v>0</v>
      </c>
      <c r="AS153" s="394">
        <f t="shared" ref="AS153" si="2735">IF($N153="In (zvyšuje náklady)",AI153,0)</f>
        <v>0</v>
      </c>
      <c r="AT153" s="394">
        <f t="shared" ref="AT153" si="2736">IF($N153="In (zvyšuje náklady)",AJ153,0)</f>
        <v>0</v>
      </c>
      <c r="AU153" s="394">
        <f t="shared" ref="AU153" si="2737">IF($N153="In (zvyšuje náklady)",AK153,0)</f>
        <v>0</v>
      </c>
      <c r="AV153" s="394">
        <f t="shared" ref="AV153" si="2738">IF($N153="In (zvyšuje náklady)",AL153,0)</f>
        <v>0</v>
      </c>
      <c r="AW153" s="394">
        <f t="shared" ref="AW153" si="2739">IF($N153="In (zvyšuje náklady)",AM153,0)</f>
        <v>0</v>
      </c>
      <c r="AX153" s="394">
        <f t="shared" ref="AX153" si="2740">IF($N153="In (zvyšuje náklady)",AN153,0)</f>
        <v>0</v>
      </c>
      <c r="AY153" s="394">
        <f t="shared" ref="AY153" si="2741">IF($N153="In (zvyšuje náklady)",AO153,0)</f>
        <v>0</v>
      </c>
      <c r="AZ153" s="394" t="str">
        <f t="shared" ref="AZ153" si="2742">IF($N153="Out (znižuje náklady)",AF153,"0")</f>
        <v>0</v>
      </c>
      <c r="BA153" s="394" t="str">
        <f t="shared" ref="BA153" si="2743">IF($N153="Out (znižuje náklady)",AG153,"0")</f>
        <v>0</v>
      </c>
      <c r="BB153" s="394" t="str">
        <f t="shared" ref="BB153" si="2744">IF($N153="Out (znižuje náklady)",AH153,"0")</f>
        <v>0</v>
      </c>
      <c r="BC153" s="394" t="str">
        <f t="shared" ref="BC153" si="2745">IF($N153="Out (znižuje náklady)",AI153,"0")</f>
        <v>0</v>
      </c>
      <c r="BD153" s="394" t="str">
        <f t="shared" ref="BD153" si="2746">IF($N153="Out (znižuje náklady)",AJ153,"0")</f>
        <v>0</v>
      </c>
      <c r="BE153" s="394" t="str">
        <f t="shared" ref="BE153" si="2747">IF($N153="Out (znižuje náklady)",AK153,"0")</f>
        <v>0</v>
      </c>
      <c r="BF153" s="394" t="str">
        <f t="shared" ref="BF153" si="2748">IF($N153="Out (znižuje náklady)",AL153,"0")</f>
        <v>0</v>
      </c>
      <c r="BG153" s="394" t="str">
        <f t="shared" ref="BG153" si="2749">IF($N153="Out (znižuje náklady)",AM153,"0")</f>
        <v>0</v>
      </c>
      <c r="BH153" s="394" t="str">
        <f t="shared" ref="BH153" si="2750">IF($N153="Out (znižuje náklady)",AN153,"0")</f>
        <v>0</v>
      </c>
      <c r="BI153" s="534" t="str">
        <f t="shared" ref="BI153" si="2751">IF($N153="Out (znižuje náklady)",AO153,"0")</f>
        <v>0</v>
      </c>
      <c r="BJ153" s="393">
        <f>IF(F153=vstupy!$B$47,0,1)</f>
        <v>1</v>
      </c>
      <c r="BK153" s="396">
        <f t="shared" ref="BK153" si="2752">$BJ153*AP153</f>
        <v>0</v>
      </c>
      <c r="BL153" s="394">
        <f t="shared" ref="BL153" si="2753">$BJ153*AQ153</f>
        <v>0</v>
      </c>
      <c r="BM153" s="394">
        <f t="shared" ref="BM153" si="2754">$BJ153*AR153</f>
        <v>0</v>
      </c>
      <c r="BN153" s="394">
        <f t="shared" ref="BN153" si="2755">$BJ153*AS153</f>
        <v>0</v>
      </c>
      <c r="BO153" s="394">
        <f t="shared" ref="BO153" si="2756">$BJ153*AT153</f>
        <v>0</v>
      </c>
      <c r="BP153" s="394">
        <f t="shared" ref="BP153" si="2757">$BJ153*AU153</f>
        <v>0</v>
      </c>
      <c r="BQ153" s="394">
        <f t="shared" ref="BQ153" si="2758">$BJ153*AV153</f>
        <v>0</v>
      </c>
      <c r="BR153" s="394">
        <f t="shared" ref="BR153" si="2759">$BJ153*AW153</f>
        <v>0</v>
      </c>
      <c r="BS153" s="394">
        <f t="shared" ref="BS153" si="2760">$BJ153*AX153</f>
        <v>0</v>
      </c>
      <c r="BT153" s="395">
        <f t="shared" ref="BT153" si="2761">$BJ153*AY153</f>
        <v>0</v>
      </c>
      <c r="BU153" s="396">
        <f t="shared" ref="BU153" si="2762">$BJ153*AZ153</f>
        <v>0</v>
      </c>
      <c r="BV153" s="394">
        <f t="shared" ref="BV153" si="2763">$BJ153*BA153</f>
        <v>0</v>
      </c>
      <c r="BW153" s="394">
        <f t="shared" ref="BW153" si="2764">$BJ153*BB153</f>
        <v>0</v>
      </c>
      <c r="BX153" s="394">
        <f t="shared" ref="BX153" si="2765">$BJ153*BC153</f>
        <v>0</v>
      </c>
      <c r="BY153" s="394">
        <f t="shared" ref="BY153" si="2766">$BJ153*BD153</f>
        <v>0</v>
      </c>
      <c r="BZ153" s="394">
        <f t="shared" ref="BZ153" si="2767">$BJ153*BE153</f>
        <v>0</v>
      </c>
      <c r="CA153" s="394">
        <f t="shared" ref="CA153" si="2768">$BJ153*BF153</f>
        <v>0</v>
      </c>
      <c r="CB153" s="394">
        <f t="shared" ref="CB153" si="2769">$BJ153*BG153</f>
        <v>0</v>
      </c>
      <c r="CC153" s="394">
        <f t="shared" ref="CC153" si="2770">$BJ153*BH153</f>
        <v>0</v>
      </c>
      <c r="CD153" s="395">
        <f t="shared" ref="CD153" si="2771">$BJ153*BI153</f>
        <v>0</v>
      </c>
      <c r="CE153" s="433">
        <f>IF(N153="Nemení sa",1,0)</f>
        <v>0</v>
      </c>
      <c r="CF153" s="396">
        <f>AG153*$CE153</f>
        <v>0</v>
      </c>
      <c r="CG153" s="394">
        <f>AI153*$CE153</f>
        <v>0</v>
      </c>
      <c r="CH153" s="394">
        <f>AK153*$CE153</f>
        <v>0</v>
      </c>
      <c r="CI153" s="394">
        <f>AM153*$CE153</f>
        <v>0</v>
      </c>
      <c r="CJ153" s="395">
        <f>AO153*$CE153</f>
        <v>0</v>
      </c>
      <c r="CK153" s="434">
        <f t="shared" ref="CK153" si="2772">SUM(CF153:CJ155)</f>
        <v>0</v>
      </c>
      <c r="CL153" s="435">
        <f>IF(F153=vstupy!B$42,"1",0)</f>
        <v>0</v>
      </c>
      <c r="CM153" s="396">
        <f t="shared" ref="CM153:CV153" si="2773">IF($CL153="1",AP153,0)</f>
        <v>0</v>
      </c>
      <c r="CN153" s="394">
        <f t="shared" si="2773"/>
        <v>0</v>
      </c>
      <c r="CO153" s="394">
        <f t="shared" si="2773"/>
        <v>0</v>
      </c>
      <c r="CP153" s="394">
        <f t="shared" si="2773"/>
        <v>0</v>
      </c>
      <c r="CQ153" s="394">
        <f t="shared" si="2773"/>
        <v>0</v>
      </c>
      <c r="CR153" s="394">
        <f t="shared" si="2773"/>
        <v>0</v>
      </c>
      <c r="CS153" s="394">
        <f t="shared" si="2773"/>
        <v>0</v>
      </c>
      <c r="CT153" s="394">
        <f t="shared" si="2773"/>
        <v>0</v>
      </c>
      <c r="CU153" s="394">
        <f t="shared" si="2773"/>
        <v>0</v>
      </c>
      <c r="CV153" s="395">
        <f t="shared" si="2773"/>
        <v>0</v>
      </c>
      <c r="CW153" s="393">
        <f>CP153+CT153+CV153</f>
        <v>0</v>
      </c>
      <c r="CX153" s="393">
        <f t="shared" ref="CX153" si="2774">CN153+CR153</f>
        <v>0</v>
      </c>
      <c r="CY153" s="396">
        <f t="shared" ref="CY153:DH153" si="2775">IF($CL153="1",AZ153,0)</f>
        <v>0</v>
      </c>
      <c r="CZ153" s="394">
        <f t="shared" si="2775"/>
        <v>0</v>
      </c>
      <c r="DA153" s="394">
        <f t="shared" si="2775"/>
        <v>0</v>
      </c>
      <c r="DB153" s="394">
        <f t="shared" si="2775"/>
        <v>0</v>
      </c>
      <c r="DC153" s="394">
        <f t="shared" si="2775"/>
        <v>0</v>
      </c>
      <c r="DD153" s="394">
        <f t="shared" si="2775"/>
        <v>0</v>
      </c>
      <c r="DE153" s="394">
        <f t="shared" si="2775"/>
        <v>0</v>
      </c>
      <c r="DF153" s="394">
        <f t="shared" si="2775"/>
        <v>0</v>
      </c>
      <c r="DG153" s="394">
        <f t="shared" si="2775"/>
        <v>0</v>
      </c>
      <c r="DH153" s="395">
        <f t="shared" si="2775"/>
        <v>0</v>
      </c>
      <c r="DI153" s="390">
        <f>DB153+DF153+DH153</f>
        <v>0</v>
      </c>
      <c r="DJ153" s="390">
        <f t="shared" ref="DJ153" si="2776">CZ153+DD153</f>
        <v>0</v>
      </c>
      <c r="DK153" s="431">
        <f>IF(CE153=0,1,0)</f>
        <v>1</v>
      </c>
      <c r="DL153" s="431">
        <f>IFERROR(IF($AF153="N",AH153+AJ153+AL153+AN153,AF153+AH153+AJ153+AL153+AN153),0)*$DK153</f>
        <v>0</v>
      </c>
      <c r="DM153" s="431">
        <f>(AG153+AI153+AK153+AM153+AO153)*$DK153</f>
        <v>0</v>
      </c>
      <c r="DN153" s="431">
        <f>AS153+AW153+AY153-CW153</f>
        <v>0</v>
      </c>
      <c r="DO153" s="431">
        <f>BC153+BG153+BI153-DI153</f>
        <v>0</v>
      </c>
      <c r="DP153" s="431">
        <f>DN153+DO153</f>
        <v>0</v>
      </c>
      <c r="DQ153" s="430" t="str">
        <f>IF(OR(F153=vstupy!B$40,F153=vstupy!B$41,F153=vstupy!B$42,),"0","1")</f>
        <v>0</v>
      </c>
      <c r="DR153" s="396">
        <f>IF($DQ153="1",AQ153,"0")+CF153</f>
        <v>0</v>
      </c>
      <c r="DS153" s="394">
        <f>IF($DQ153="1",AS153,"0")+CG153</f>
        <v>0</v>
      </c>
      <c r="DT153" s="394">
        <f>IF($DQ153="1",AU153,"0")+CH153</f>
        <v>0</v>
      </c>
      <c r="DU153" s="394">
        <f>IF($DQ153="1",AW153,"0")+CI153</f>
        <v>0</v>
      </c>
      <c r="DV153" s="395">
        <f>IF($DQ153="1",AY153,"0")+CJ153</f>
        <v>0</v>
      </c>
      <c r="DW153" s="461">
        <f t="shared" ref="DW153" si="2777">SUM(DR153:DV155)</f>
        <v>0</v>
      </c>
      <c r="DX153" s="396" t="str">
        <f t="shared" ref="DX153" si="2778">IF($DQ153="1",BA153,"0")</f>
        <v>0</v>
      </c>
      <c r="DY153" s="394" t="str">
        <f t="shared" ref="DY153" si="2779">IF($DQ153="1",BC153,"0")</f>
        <v>0</v>
      </c>
      <c r="DZ153" s="394" t="str">
        <f t="shared" ref="DZ153" si="2780">IF($DQ153="1",BE153,"0")</f>
        <v>0</v>
      </c>
      <c r="EA153" s="394" t="str">
        <f>IF($DQ153="1",BG153,"0")</f>
        <v>0</v>
      </c>
      <c r="EB153" s="395" t="str">
        <f>IF($DQ153="1",BI153,"0")</f>
        <v>0</v>
      </c>
      <c r="EC153" s="461">
        <f t="shared" ref="EC153" si="2781">SUM(DX153:EB155)</f>
        <v>0</v>
      </c>
      <c r="ED153" s="462">
        <f>EC153+DW153</f>
        <v>0</v>
      </c>
    </row>
    <row r="154" spans="2:134" ht="12.6" customHeight="1" x14ac:dyDescent="0.2">
      <c r="B154" s="499"/>
      <c r="C154" s="466"/>
      <c r="D154" s="466"/>
      <c r="E154" s="466"/>
      <c r="F154" s="471"/>
      <c r="G154" s="489"/>
      <c r="H154" s="510"/>
      <c r="I154" s="510"/>
      <c r="J154" s="524"/>
      <c r="K154" s="471"/>
      <c r="L154" s="451"/>
      <c r="M154" s="493"/>
      <c r="N154" s="451"/>
      <c r="O154" s="451"/>
      <c r="P154" s="451"/>
      <c r="Q154" s="429"/>
      <c r="R154" s="424"/>
      <c r="S154" s="451"/>
      <c r="T154" s="454"/>
      <c r="U154" s="429"/>
      <c r="V154" s="424"/>
      <c r="W154" s="451"/>
      <c r="X154" s="194" t="s">
        <v>157</v>
      </c>
      <c r="Y154" s="208" t="s">
        <v>152</v>
      </c>
      <c r="Z154" s="205">
        <f>VLOOKUP($X154,vstupy!$B$18:$F$31,MATCH($Y154,vstupy!$B$17:$F$17,0),0)</f>
        <v>0</v>
      </c>
      <c r="AA154" s="133" t="s">
        <v>158</v>
      </c>
      <c r="AB154" s="205">
        <f>VLOOKUP($AA154,vstupy!$B$34:$C$36,2,FALSE)</f>
        <v>0</v>
      </c>
      <c r="AC154" s="205">
        <f t="shared" si="2494"/>
        <v>0</v>
      </c>
      <c r="AD154" s="501"/>
      <c r="AE154" s="474"/>
      <c r="AF154" s="396"/>
      <c r="AG154" s="420"/>
      <c r="AH154" s="420"/>
      <c r="AI154" s="420"/>
      <c r="AJ154" s="420"/>
      <c r="AK154" s="420"/>
      <c r="AL154" s="420"/>
      <c r="AM154" s="427"/>
      <c r="AN154" s="420"/>
      <c r="AO154" s="422"/>
      <c r="AP154" s="396"/>
      <c r="AQ154" s="394"/>
      <c r="AR154" s="394"/>
      <c r="AS154" s="394"/>
      <c r="AT154" s="394"/>
      <c r="AU154" s="394"/>
      <c r="AV154" s="394"/>
      <c r="AW154" s="394"/>
      <c r="AX154" s="394"/>
      <c r="AY154" s="394"/>
      <c r="AZ154" s="394"/>
      <c r="BA154" s="394"/>
      <c r="BB154" s="394"/>
      <c r="BC154" s="394"/>
      <c r="BD154" s="394"/>
      <c r="BE154" s="394"/>
      <c r="BF154" s="394"/>
      <c r="BG154" s="394"/>
      <c r="BH154" s="394"/>
      <c r="BI154" s="534"/>
      <c r="BJ154" s="393"/>
      <c r="BK154" s="396"/>
      <c r="BL154" s="394"/>
      <c r="BM154" s="394"/>
      <c r="BN154" s="394"/>
      <c r="BO154" s="394"/>
      <c r="BP154" s="394"/>
      <c r="BQ154" s="394"/>
      <c r="BR154" s="394"/>
      <c r="BS154" s="394"/>
      <c r="BT154" s="395"/>
      <c r="BU154" s="396"/>
      <c r="BV154" s="394"/>
      <c r="BW154" s="394"/>
      <c r="BX154" s="394"/>
      <c r="BY154" s="394"/>
      <c r="BZ154" s="394"/>
      <c r="CA154" s="394"/>
      <c r="CB154" s="394"/>
      <c r="CC154" s="394"/>
      <c r="CD154" s="395"/>
      <c r="CE154" s="433"/>
      <c r="CF154" s="396"/>
      <c r="CG154" s="394"/>
      <c r="CH154" s="394"/>
      <c r="CI154" s="394"/>
      <c r="CJ154" s="395"/>
      <c r="CK154" s="434"/>
      <c r="CL154" s="436"/>
      <c r="CM154" s="396"/>
      <c r="CN154" s="394"/>
      <c r="CO154" s="394"/>
      <c r="CP154" s="394"/>
      <c r="CQ154" s="394"/>
      <c r="CR154" s="394"/>
      <c r="CS154" s="394"/>
      <c r="CT154" s="394"/>
      <c r="CU154" s="394"/>
      <c r="CV154" s="395"/>
      <c r="CW154" s="393"/>
      <c r="CX154" s="393"/>
      <c r="CY154" s="396"/>
      <c r="CZ154" s="394"/>
      <c r="DA154" s="394"/>
      <c r="DB154" s="394"/>
      <c r="DC154" s="394"/>
      <c r="DD154" s="394"/>
      <c r="DE154" s="394"/>
      <c r="DF154" s="394"/>
      <c r="DG154" s="394"/>
      <c r="DH154" s="395"/>
      <c r="DI154" s="390"/>
      <c r="DJ154" s="390"/>
      <c r="DK154" s="431"/>
      <c r="DL154" s="431"/>
      <c r="DM154" s="431"/>
      <c r="DN154" s="431"/>
      <c r="DO154" s="431"/>
      <c r="DP154" s="431"/>
      <c r="DQ154" s="430"/>
      <c r="DR154" s="396"/>
      <c r="DS154" s="394"/>
      <c r="DT154" s="394"/>
      <c r="DU154" s="394"/>
      <c r="DV154" s="395"/>
      <c r="DW154" s="461"/>
      <c r="DX154" s="396"/>
      <c r="DY154" s="394"/>
      <c r="DZ154" s="394"/>
      <c r="EA154" s="394"/>
      <c r="EB154" s="395"/>
      <c r="EC154" s="461"/>
      <c r="ED154" s="462"/>
    </row>
    <row r="155" spans="2:134" ht="12.6" customHeight="1" x14ac:dyDescent="0.2">
      <c r="B155" s="499"/>
      <c r="C155" s="466"/>
      <c r="D155" s="466"/>
      <c r="E155" s="466"/>
      <c r="F155" s="472"/>
      <c r="G155" s="489"/>
      <c r="H155" s="511"/>
      <c r="I155" s="511"/>
      <c r="J155" s="525"/>
      <c r="K155" s="472"/>
      <c r="L155" s="451"/>
      <c r="M155" s="493"/>
      <c r="N155" s="451"/>
      <c r="O155" s="451"/>
      <c r="P155" s="451"/>
      <c r="Q155" s="429"/>
      <c r="R155" s="424"/>
      <c r="S155" s="451"/>
      <c r="T155" s="454"/>
      <c r="U155" s="429"/>
      <c r="V155" s="424"/>
      <c r="W155" s="451"/>
      <c r="X155" s="194" t="s">
        <v>157</v>
      </c>
      <c r="Y155" s="208" t="s">
        <v>152</v>
      </c>
      <c r="Z155" s="205">
        <f>VLOOKUP($X155,vstupy!$B$18:$F$31,MATCH($Y155,vstupy!$B$17:$F$17,0),0)</f>
        <v>0</v>
      </c>
      <c r="AA155" s="133" t="s">
        <v>158</v>
      </c>
      <c r="AB155" s="205">
        <f>VLOOKUP($AA155,vstupy!$B$34:$C$36,2,FALSE)</f>
        <v>0</v>
      </c>
      <c r="AC155" s="205">
        <f t="shared" si="2494"/>
        <v>0</v>
      </c>
      <c r="AD155" s="502"/>
      <c r="AE155" s="475"/>
      <c r="AF155" s="396"/>
      <c r="AG155" s="420"/>
      <c r="AH155" s="420"/>
      <c r="AI155" s="420"/>
      <c r="AJ155" s="420"/>
      <c r="AK155" s="420"/>
      <c r="AL155" s="420"/>
      <c r="AM155" s="419"/>
      <c r="AN155" s="420"/>
      <c r="AO155" s="422"/>
      <c r="AP155" s="396"/>
      <c r="AQ155" s="394"/>
      <c r="AR155" s="394"/>
      <c r="AS155" s="394"/>
      <c r="AT155" s="394"/>
      <c r="AU155" s="394"/>
      <c r="AV155" s="394"/>
      <c r="AW155" s="394"/>
      <c r="AX155" s="394"/>
      <c r="AY155" s="394"/>
      <c r="AZ155" s="394"/>
      <c r="BA155" s="394"/>
      <c r="BB155" s="394"/>
      <c r="BC155" s="394"/>
      <c r="BD155" s="394"/>
      <c r="BE155" s="394"/>
      <c r="BF155" s="394"/>
      <c r="BG155" s="394"/>
      <c r="BH155" s="394"/>
      <c r="BI155" s="534"/>
      <c r="BJ155" s="393"/>
      <c r="BK155" s="396"/>
      <c r="BL155" s="394"/>
      <c r="BM155" s="394"/>
      <c r="BN155" s="394"/>
      <c r="BO155" s="394"/>
      <c r="BP155" s="394"/>
      <c r="BQ155" s="394"/>
      <c r="BR155" s="394"/>
      <c r="BS155" s="394"/>
      <c r="BT155" s="395"/>
      <c r="BU155" s="396"/>
      <c r="BV155" s="394"/>
      <c r="BW155" s="394"/>
      <c r="BX155" s="394"/>
      <c r="BY155" s="394"/>
      <c r="BZ155" s="394"/>
      <c r="CA155" s="394"/>
      <c r="CB155" s="394"/>
      <c r="CC155" s="394"/>
      <c r="CD155" s="395"/>
      <c r="CE155" s="433"/>
      <c r="CF155" s="396"/>
      <c r="CG155" s="394"/>
      <c r="CH155" s="394"/>
      <c r="CI155" s="394"/>
      <c r="CJ155" s="395"/>
      <c r="CK155" s="434"/>
      <c r="CL155" s="437"/>
      <c r="CM155" s="396"/>
      <c r="CN155" s="394"/>
      <c r="CO155" s="394"/>
      <c r="CP155" s="394"/>
      <c r="CQ155" s="394"/>
      <c r="CR155" s="394"/>
      <c r="CS155" s="394"/>
      <c r="CT155" s="394"/>
      <c r="CU155" s="394"/>
      <c r="CV155" s="395"/>
      <c r="CW155" s="393"/>
      <c r="CX155" s="393"/>
      <c r="CY155" s="396"/>
      <c r="CZ155" s="394"/>
      <c r="DA155" s="394"/>
      <c r="DB155" s="394"/>
      <c r="DC155" s="394"/>
      <c r="DD155" s="394"/>
      <c r="DE155" s="394"/>
      <c r="DF155" s="394"/>
      <c r="DG155" s="394"/>
      <c r="DH155" s="395"/>
      <c r="DI155" s="390"/>
      <c r="DJ155" s="390"/>
      <c r="DK155" s="431"/>
      <c r="DL155" s="431"/>
      <c r="DM155" s="431"/>
      <c r="DN155" s="431"/>
      <c r="DO155" s="431"/>
      <c r="DP155" s="431"/>
      <c r="DQ155" s="430"/>
      <c r="DR155" s="396"/>
      <c r="DS155" s="394"/>
      <c r="DT155" s="394"/>
      <c r="DU155" s="394"/>
      <c r="DV155" s="395"/>
      <c r="DW155" s="461"/>
      <c r="DX155" s="396"/>
      <c r="DY155" s="394"/>
      <c r="DZ155" s="394"/>
      <c r="EA155" s="394"/>
      <c r="EB155" s="395"/>
      <c r="EC155" s="461"/>
      <c r="ED155" s="462"/>
    </row>
    <row r="156" spans="2:134" ht="12.6" customHeight="1" x14ac:dyDescent="0.2">
      <c r="B156" s="477">
        <f t="shared" ref="B156" si="2782">B153+1</f>
        <v>50</v>
      </c>
      <c r="C156" s="467"/>
      <c r="D156" s="467"/>
      <c r="E156" s="467"/>
      <c r="F156" s="485" t="s">
        <v>212</v>
      </c>
      <c r="G156" s="491"/>
      <c r="H156" s="496" t="str">
        <f t="shared" ref="H156" si="2783">IF($F156="3e)  Skoršia transpozícia  - zavedenie transpozície pred termínom ktorý určuje smernica EÚ. "," ","")</f>
        <v/>
      </c>
      <c r="I156" s="496" t="str">
        <f t="shared" ref="I156" si="2784">IF($F156="3e)  Skoršia transpozícia  - zavedenie transpozície pred termínom ktorý určuje smernica EÚ. ",$H156,"NA")</f>
        <v>NA</v>
      </c>
      <c r="J156" s="526">
        <f>IF(I156&gt;12,1,I156/12)</f>
        <v>1</v>
      </c>
      <c r="K156" s="485"/>
      <c r="L156" s="452"/>
      <c r="M156" s="492">
        <f>IF(L156="N",0,L156)</f>
        <v>0</v>
      </c>
      <c r="N156" s="452" t="s">
        <v>212</v>
      </c>
      <c r="O156" s="452"/>
      <c r="P156" s="452"/>
      <c r="Q156" s="428" t="s">
        <v>36</v>
      </c>
      <c r="R156" s="423">
        <f>VLOOKUP(Q156,vstupy!$B$3:$C$15,2,FALSE)</f>
        <v>0</v>
      </c>
      <c r="S156" s="452"/>
      <c r="T156" s="453"/>
      <c r="U156" s="428" t="s">
        <v>36</v>
      </c>
      <c r="V156" s="423">
        <f>VLOOKUP(U156,vstupy!$B$3:$C$15,2,FALSE)</f>
        <v>0</v>
      </c>
      <c r="W156" s="452"/>
      <c r="X156" s="330" t="s">
        <v>157</v>
      </c>
      <c r="Y156" s="331" t="s">
        <v>152</v>
      </c>
      <c r="Z156" s="332">
        <f>VLOOKUP($X156,vstupy!$B$18:$F$31,MATCH($Y156,vstupy!$B$17:$F$17,0),0)</f>
        <v>0</v>
      </c>
      <c r="AA156" s="333" t="s">
        <v>158</v>
      </c>
      <c r="AB156" s="332">
        <f>VLOOKUP($AA156,vstupy!$B$34:$C$36,2,FALSE)</f>
        <v>0</v>
      </c>
      <c r="AC156" s="332">
        <f t="shared" si="2494"/>
        <v>0</v>
      </c>
      <c r="AD156" s="480" t="s">
        <v>36</v>
      </c>
      <c r="AE156" s="473">
        <f>VLOOKUP(AD156,vstupy!$B$3:$C$15,2,FALSE)</f>
        <v>0</v>
      </c>
      <c r="AF156" s="476" t="str">
        <f>IFERROR(IF(M156=0,"N",O156/L156*J156),0)</f>
        <v>N</v>
      </c>
      <c r="AG156" s="420">
        <f>O156*J156</f>
        <v>0</v>
      </c>
      <c r="AH156" s="432">
        <f t="shared" ref="AH156" si="2785">P156*R156*J156</f>
        <v>0</v>
      </c>
      <c r="AI156" s="419">
        <f t="shared" ref="AI156" si="2786">IFERROR(AH156*M156,0)</f>
        <v>0</v>
      </c>
      <c r="AJ156" s="432" t="str">
        <f t="shared" si="2670"/>
        <v>N</v>
      </c>
      <c r="AK156" s="420">
        <f t="shared" ref="AK156" si="2787">S156*J156</f>
        <v>0</v>
      </c>
      <c r="AL156" s="420">
        <f>T156*V156*J156</f>
        <v>0</v>
      </c>
      <c r="AM156" s="425">
        <f t="shared" ref="AM156" si="2788">IFERROR(AL156*M156,0)</f>
        <v>0</v>
      </c>
      <c r="AN156" s="419">
        <f t="shared" ref="AN156" si="2789">IF(W156&gt;0,IF(AE156&gt;0,($G$5/160)*(W156/60)*AE156*J156,0),IF(AE156&gt;0,($G$5/160)*((AC156+AC157+AC158)/60)*AE156*J156,0))</f>
        <v>0</v>
      </c>
      <c r="AO156" s="422">
        <f>IFERROR(AN156*M156,0)</f>
        <v>0</v>
      </c>
      <c r="AP156" s="396">
        <f t="shared" ref="AP156" si="2790">IF($N156="In (zvyšuje náklady)",AF156,0)</f>
        <v>0</v>
      </c>
      <c r="AQ156" s="394">
        <f t="shared" ref="AQ156" si="2791">IF($N156="In (zvyšuje náklady)",AG156,0)</f>
        <v>0</v>
      </c>
      <c r="AR156" s="394">
        <f t="shared" ref="AR156" si="2792">IF($N156="In (zvyšuje náklady)",AH156,0)</f>
        <v>0</v>
      </c>
      <c r="AS156" s="394">
        <f t="shared" ref="AS156" si="2793">IF($N156="In (zvyšuje náklady)",AI156,0)</f>
        <v>0</v>
      </c>
      <c r="AT156" s="394">
        <f t="shared" ref="AT156" si="2794">IF($N156="In (zvyšuje náklady)",AJ156,0)</f>
        <v>0</v>
      </c>
      <c r="AU156" s="394">
        <f t="shared" ref="AU156" si="2795">IF($N156="In (zvyšuje náklady)",AK156,0)</f>
        <v>0</v>
      </c>
      <c r="AV156" s="394">
        <f t="shared" ref="AV156" si="2796">IF($N156="In (zvyšuje náklady)",AL156,0)</f>
        <v>0</v>
      </c>
      <c r="AW156" s="394">
        <f t="shared" ref="AW156" si="2797">IF($N156="In (zvyšuje náklady)",AM156,0)</f>
        <v>0</v>
      </c>
      <c r="AX156" s="394">
        <f t="shared" ref="AX156" si="2798">IF($N156="In (zvyšuje náklady)",AN156,0)</f>
        <v>0</v>
      </c>
      <c r="AY156" s="394">
        <f t="shared" ref="AY156" si="2799">IF($N156="In (zvyšuje náklady)",AO156,0)</f>
        <v>0</v>
      </c>
      <c r="AZ156" s="394" t="str">
        <f t="shared" ref="AZ156" si="2800">IF($N156="Out (znižuje náklady)",AF156,"0")</f>
        <v>0</v>
      </c>
      <c r="BA156" s="394" t="str">
        <f t="shared" ref="BA156" si="2801">IF($N156="Out (znižuje náklady)",AG156,"0")</f>
        <v>0</v>
      </c>
      <c r="BB156" s="394" t="str">
        <f t="shared" ref="BB156" si="2802">IF($N156="Out (znižuje náklady)",AH156,"0")</f>
        <v>0</v>
      </c>
      <c r="BC156" s="394" t="str">
        <f t="shared" ref="BC156" si="2803">IF($N156="Out (znižuje náklady)",AI156,"0")</f>
        <v>0</v>
      </c>
      <c r="BD156" s="394" t="str">
        <f t="shared" ref="BD156" si="2804">IF($N156="Out (znižuje náklady)",AJ156,"0")</f>
        <v>0</v>
      </c>
      <c r="BE156" s="394" t="str">
        <f t="shared" ref="BE156" si="2805">IF($N156="Out (znižuje náklady)",AK156,"0")</f>
        <v>0</v>
      </c>
      <c r="BF156" s="394" t="str">
        <f t="shared" ref="BF156" si="2806">IF($N156="Out (znižuje náklady)",AL156,"0")</f>
        <v>0</v>
      </c>
      <c r="BG156" s="394" t="str">
        <f t="shared" ref="BG156" si="2807">IF($N156="Out (znižuje náklady)",AM156,"0")</f>
        <v>0</v>
      </c>
      <c r="BH156" s="394" t="str">
        <f t="shared" ref="BH156" si="2808">IF($N156="Out (znižuje náklady)",AN156,"0")</f>
        <v>0</v>
      </c>
      <c r="BI156" s="534" t="str">
        <f t="shared" ref="BI156" si="2809">IF($N156="Out (znižuje náklady)",AO156,"0")</f>
        <v>0</v>
      </c>
      <c r="BJ156" s="393">
        <f>IF(F156=vstupy!$B$47,0,1)</f>
        <v>1</v>
      </c>
      <c r="BK156" s="396">
        <f t="shared" ref="BK156" si="2810">$BJ156*AP156</f>
        <v>0</v>
      </c>
      <c r="BL156" s="394">
        <f t="shared" ref="BL156" si="2811">$BJ156*AQ156</f>
        <v>0</v>
      </c>
      <c r="BM156" s="394">
        <f t="shared" ref="BM156" si="2812">$BJ156*AR156</f>
        <v>0</v>
      </c>
      <c r="BN156" s="394">
        <f t="shared" ref="BN156" si="2813">$BJ156*AS156</f>
        <v>0</v>
      </c>
      <c r="BO156" s="394">
        <f t="shared" ref="BO156" si="2814">$BJ156*AT156</f>
        <v>0</v>
      </c>
      <c r="BP156" s="394">
        <f t="shared" ref="BP156" si="2815">$BJ156*AU156</f>
        <v>0</v>
      </c>
      <c r="BQ156" s="394">
        <f t="shared" ref="BQ156" si="2816">$BJ156*AV156</f>
        <v>0</v>
      </c>
      <c r="BR156" s="394">
        <f t="shared" ref="BR156" si="2817">$BJ156*AW156</f>
        <v>0</v>
      </c>
      <c r="BS156" s="394">
        <f t="shared" ref="BS156" si="2818">$BJ156*AX156</f>
        <v>0</v>
      </c>
      <c r="BT156" s="395">
        <f t="shared" ref="BT156" si="2819">$BJ156*AY156</f>
        <v>0</v>
      </c>
      <c r="BU156" s="396">
        <f t="shared" ref="BU156" si="2820">$BJ156*AZ156</f>
        <v>0</v>
      </c>
      <c r="BV156" s="394">
        <f t="shared" ref="BV156" si="2821">$BJ156*BA156</f>
        <v>0</v>
      </c>
      <c r="BW156" s="394">
        <f t="shared" ref="BW156" si="2822">$BJ156*BB156</f>
        <v>0</v>
      </c>
      <c r="BX156" s="394">
        <f t="shared" ref="BX156" si="2823">$BJ156*BC156</f>
        <v>0</v>
      </c>
      <c r="BY156" s="394">
        <f t="shared" ref="BY156" si="2824">$BJ156*BD156</f>
        <v>0</v>
      </c>
      <c r="BZ156" s="394">
        <f t="shared" ref="BZ156" si="2825">$BJ156*BE156</f>
        <v>0</v>
      </c>
      <c r="CA156" s="394">
        <f t="shared" ref="CA156" si="2826">$BJ156*BF156</f>
        <v>0</v>
      </c>
      <c r="CB156" s="394">
        <f t="shared" ref="CB156" si="2827">$BJ156*BG156</f>
        <v>0</v>
      </c>
      <c r="CC156" s="394">
        <f t="shared" ref="CC156" si="2828">$BJ156*BH156</f>
        <v>0</v>
      </c>
      <c r="CD156" s="395">
        <f t="shared" ref="CD156" si="2829">$BJ156*BI156</f>
        <v>0</v>
      </c>
      <c r="CE156" s="433">
        <f>IF(N156="Nemení sa",1,0)</f>
        <v>0</v>
      </c>
      <c r="CF156" s="396">
        <f>AG156*$CE156</f>
        <v>0</v>
      </c>
      <c r="CG156" s="394">
        <f>AI156*$CE156</f>
        <v>0</v>
      </c>
      <c r="CH156" s="394">
        <f>AK156*$CE156</f>
        <v>0</v>
      </c>
      <c r="CI156" s="394">
        <f>AM156*$CE156</f>
        <v>0</v>
      </c>
      <c r="CJ156" s="395">
        <f>AO156*$CE156</f>
        <v>0</v>
      </c>
      <c r="CK156" s="434">
        <f t="shared" ref="CK156" si="2830">SUM(CF156:CJ158)</f>
        <v>0</v>
      </c>
      <c r="CL156" s="435">
        <f>IF(F156=vstupy!B$42,"1",0)</f>
        <v>0</v>
      </c>
      <c r="CM156" s="396">
        <f t="shared" ref="CM156:CV156" si="2831">IF($CL156="1",AP156,0)</f>
        <v>0</v>
      </c>
      <c r="CN156" s="394">
        <f t="shared" si="2831"/>
        <v>0</v>
      </c>
      <c r="CO156" s="394">
        <f t="shared" si="2831"/>
        <v>0</v>
      </c>
      <c r="CP156" s="394">
        <f t="shared" si="2831"/>
        <v>0</v>
      </c>
      <c r="CQ156" s="394">
        <f t="shared" si="2831"/>
        <v>0</v>
      </c>
      <c r="CR156" s="394">
        <f t="shared" si="2831"/>
        <v>0</v>
      </c>
      <c r="CS156" s="394">
        <f t="shared" si="2831"/>
        <v>0</v>
      </c>
      <c r="CT156" s="394">
        <f t="shared" si="2831"/>
        <v>0</v>
      </c>
      <c r="CU156" s="394">
        <f t="shared" si="2831"/>
        <v>0</v>
      </c>
      <c r="CV156" s="395">
        <f t="shared" si="2831"/>
        <v>0</v>
      </c>
      <c r="CW156" s="393">
        <f>CP156+CT156+CV156</f>
        <v>0</v>
      </c>
      <c r="CX156" s="393">
        <f t="shared" ref="CX156" si="2832">CN156+CR156</f>
        <v>0</v>
      </c>
      <c r="CY156" s="396">
        <f t="shared" ref="CY156:DH156" si="2833">IF($CL156="1",AZ156,0)</f>
        <v>0</v>
      </c>
      <c r="CZ156" s="394">
        <f t="shared" si="2833"/>
        <v>0</v>
      </c>
      <c r="DA156" s="394">
        <f t="shared" si="2833"/>
        <v>0</v>
      </c>
      <c r="DB156" s="394">
        <f t="shared" si="2833"/>
        <v>0</v>
      </c>
      <c r="DC156" s="394">
        <f t="shared" si="2833"/>
        <v>0</v>
      </c>
      <c r="DD156" s="394">
        <f t="shared" si="2833"/>
        <v>0</v>
      </c>
      <c r="DE156" s="394">
        <f t="shared" si="2833"/>
        <v>0</v>
      </c>
      <c r="DF156" s="394">
        <f t="shared" si="2833"/>
        <v>0</v>
      </c>
      <c r="DG156" s="394">
        <f t="shared" si="2833"/>
        <v>0</v>
      </c>
      <c r="DH156" s="395">
        <f t="shared" si="2833"/>
        <v>0</v>
      </c>
      <c r="DI156" s="390">
        <f>DB156+DF156+DH156</f>
        <v>0</v>
      </c>
      <c r="DJ156" s="390">
        <f t="shared" ref="DJ156" si="2834">CZ156+DD156</f>
        <v>0</v>
      </c>
      <c r="DK156" s="431">
        <f>IF(CE156=0,1,0)</f>
        <v>1</v>
      </c>
      <c r="DL156" s="431">
        <f>IFERROR(IF($AF156="N",AH156+AJ156+AL156+AN156,AF156+AH156+AJ156+AL156+AN156),0)*$DK156</f>
        <v>0</v>
      </c>
      <c r="DM156" s="431">
        <f>(AG156+AI156+AK156+AM156+AO156)*$DK156</f>
        <v>0</v>
      </c>
      <c r="DN156" s="431">
        <f>AS156+AW156+AY156-CW156</f>
        <v>0</v>
      </c>
      <c r="DO156" s="431">
        <f>BC156+BG156+BI156-DI156</f>
        <v>0</v>
      </c>
      <c r="DP156" s="431">
        <f>DN156+DO156</f>
        <v>0</v>
      </c>
      <c r="DQ156" s="430" t="str">
        <f>IF(OR(F156=vstupy!B$40,F156=vstupy!B$41,F156=vstupy!B$42,),"0","1")</f>
        <v>0</v>
      </c>
      <c r="DR156" s="396">
        <f>IF($DQ156="1",AQ156,"0")+CF156</f>
        <v>0</v>
      </c>
      <c r="DS156" s="394">
        <f>IF($DQ156="1",AS156,"0")+CG156</f>
        <v>0</v>
      </c>
      <c r="DT156" s="394">
        <f>IF($DQ156="1",AU156,"0")+CH156</f>
        <v>0</v>
      </c>
      <c r="DU156" s="394">
        <f>IF($DQ156="1",AW156,"0")+CI156</f>
        <v>0</v>
      </c>
      <c r="DV156" s="395">
        <f>IF($DQ156="1",AY156,"0")+CJ156</f>
        <v>0</v>
      </c>
      <c r="DW156" s="461">
        <f t="shared" ref="DW156" si="2835">SUM(DR156:DV158)</f>
        <v>0</v>
      </c>
      <c r="DX156" s="396" t="str">
        <f t="shared" ref="DX156" si="2836">IF($DQ156="1",BA156,"0")</f>
        <v>0</v>
      </c>
      <c r="DY156" s="394" t="str">
        <f t="shared" ref="DY156" si="2837">IF($DQ156="1",BC156,"0")</f>
        <v>0</v>
      </c>
      <c r="DZ156" s="394" t="str">
        <f t="shared" ref="DZ156" si="2838">IF($DQ156="1",BE156,"0")</f>
        <v>0</v>
      </c>
      <c r="EA156" s="394" t="str">
        <f>IF($DQ156="1",BG156,"0")</f>
        <v>0</v>
      </c>
      <c r="EB156" s="395" t="str">
        <f>IF($DQ156="1",BI156,"0")</f>
        <v>0</v>
      </c>
      <c r="EC156" s="461">
        <f>SUM(DX156:EB158)</f>
        <v>0</v>
      </c>
      <c r="ED156" s="462">
        <f>EC156+DW156</f>
        <v>0</v>
      </c>
    </row>
    <row r="157" spans="2:134" ht="12.6" customHeight="1" x14ac:dyDescent="0.2">
      <c r="B157" s="477"/>
      <c r="C157" s="467"/>
      <c r="D157" s="467"/>
      <c r="E157" s="467"/>
      <c r="F157" s="486"/>
      <c r="G157" s="491"/>
      <c r="H157" s="497"/>
      <c r="I157" s="497"/>
      <c r="J157" s="527"/>
      <c r="K157" s="486"/>
      <c r="L157" s="452"/>
      <c r="M157" s="492"/>
      <c r="N157" s="452"/>
      <c r="O157" s="452"/>
      <c r="P157" s="452"/>
      <c r="Q157" s="428"/>
      <c r="R157" s="423"/>
      <c r="S157" s="452"/>
      <c r="T157" s="453"/>
      <c r="U157" s="428"/>
      <c r="V157" s="423"/>
      <c r="W157" s="452"/>
      <c r="X157" s="330" t="s">
        <v>157</v>
      </c>
      <c r="Y157" s="331" t="s">
        <v>152</v>
      </c>
      <c r="Z157" s="332">
        <f>VLOOKUP($X157,vstupy!$B$18:$F$31,MATCH($Y157,vstupy!$B$17:$F$17,0),0)</f>
        <v>0</v>
      </c>
      <c r="AA157" s="333" t="s">
        <v>158</v>
      </c>
      <c r="AB157" s="332">
        <f>VLOOKUP($AA157,vstupy!$B$34:$C$36,2,FALSE)</f>
        <v>0</v>
      </c>
      <c r="AC157" s="332">
        <f t="shared" si="2494"/>
        <v>0</v>
      </c>
      <c r="AD157" s="481"/>
      <c r="AE157" s="474"/>
      <c r="AF157" s="396"/>
      <c r="AG157" s="420"/>
      <c r="AH157" s="420"/>
      <c r="AI157" s="420"/>
      <c r="AJ157" s="420"/>
      <c r="AK157" s="420"/>
      <c r="AL157" s="420"/>
      <c r="AM157" s="427"/>
      <c r="AN157" s="420"/>
      <c r="AO157" s="422"/>
      <c r="AP157" s="396"/>
      <c r="AQ157" s="394"/>
      <c r="AR157" s="394"/>
      <c r="AS157" s="394"/>
      <c r="AT157" s="394"/>
      <c r="AU157" s="394"/>
      <c r="AV157" s="394"/>
      <c r="AW157" s="394"/>
      <c r="AX157" s="394"/>
      <c r="AY157" s="394"/>
      <c r="AZ157" s="394"/>
      <c r="BA157" s="394"/>
      <c r="BB157" s="394"/>
      <c r="BC157" s="394"/>
      <c r="BD157" s="394"/>
      <c r="BE157" s="394"/>
      <c r="BF157" s="394"/>
      <c r="BG157" s="394"/>
      <c r="BH157" s="394"/>
      <c r="BI157" s="534"/>
      <c r="BJ157" s="393"/>
      <c r="BK157" s="396"/>
      <c r="BL157" s="394"/>
      <c r="BM157" s="394"/>
      <c r="BN157" s="394"/>
      <c r="BO157" s="394"/>
      <c r="BP157" s="394"/>
      <c r="BQ157" s="394"/>
      <c r="BR157" s="394"/>
      <c r="BS157" s="394"/>
      <c r="BT157" s="395"/>
      <c r="BU157" s="396"/>
      <c r="BV157" s="394"/>
      <c r="BW157" s="394"/>
      <c r="BX157" s="394"/>
      <c r="BY157" s="394"/>
      <c r="BZ157" s="394"/>
      <c r="CA157" s="394"/>
      <c r="CB157" s="394"/>
      <c r="CC157" s="394"/>
      <c r="CD157" s="395"/>
      <c r="CE157" s="433"/>
      <c r="CF157" s="396"/>
      <c r="CG157" s="394"/>
      <c r="CH157" s="394"/>
      <c r="CI157" s="394"/>
      <c r="CJ157" s="395"/>
      <c r="CK157" s="434"/>
      <c r="CL157" s="436"/>
      <c r="CM157" s="396"/>
      <c r="CN157" s="394"/>
      <c r="CO157" s="394"/>
      <c r="CP157" s="394"/>
      <c r="CQ157" s="394"/>
      <c r="CR157" s="394"/>
      <c r="CS157" s="394"/>
      <c r="CT157" s="394"/>
      <c r="CU157" s="394"/>
      <c r="CV157" s="395"/>
      <c r="CW157" s="393"/>
      <c r="CX157" s="393"/>
      <c r="CY157" s="396"/>
      <c r="CZ157" s="394"/>
      <c r="DA157" s="394"/>
      <c r="DB157" s="394"/>
      <c r="DC157" s="394"/>
      <c r="DD157" s="394"/>
      <c r="DE157" s="394"/>
      <c r="DF157" s="394"/>
      <c r="DG157" s="394"/>
      <c r="DH157" s="395"/>
      <c r="DI157" s="390"/>
      <c r="DJ157" s="390"/>
      <c r="DK157" s="431"/>
      <c r="DL157" s="431"/>
      <c r="DM157" s="431"/>
      <c r="DN157" s="431"/>
      <c r="DO157" s="431"/>
      <c r="DP157" s="431"/>
      <c r="DQ157" s="430"/>
      <c r="DR157" s="396"/>
      <c r="DS157" s="394"/>
      <c r="DT157" s="394"/>
      <c r="DU157" s="394"/>
      <c r="DV157" s="395"/>
      <c r="DW157" s="461"/>
      <c r="DX157" s="396"/>
      <c r="DY157" s="394"/>
      <c r="DZ157" s="394"/>
      <c r="EA157" s="394"/>
      <c r="EB157" s="395"/>
      <c r="EC157" s="461"/>
      <c r="ED157" s="462"/>
    </row>
    <row r="158" spans="2:134" ht="12.6" customHeight="1" thickBot="1" x14ac:dyDescent="0.25">
      <c r="B158" s="477"/>
      <c r="C158" s="467"/>
      <c r="D158" s="467"/>
      <c r="E158" s="467"/>
      <c r="F158" s="487"/>
      <c r="G158" s="491"/>
      <c r="H158" s="498"/>
      <c r="I158" s="498"/>
      <c r="J158" s="528"/>
      <c r="K158" s="487"/>
      <c r="L158" s="452"/>
      <c r="M158" s="492"/>
      <c r="N158" s="452"/>
      <c r="O158" s="452"/>
      <c r="P158" s="452"/>
      <c r="Q158" s="428"/>
      <c r="R158" s="423"/>
      <c r="S158" s="452"/>
      <c r="T158" s="453"/>
      <c r="U158" s="428"/>
      <c r="V158" s="423"/>
      <c r="W158" s="452"/>
      <c r="X158" s="330" t="s">
        <v>157</v>
      </c>
      <c r="Y158" s="331" t="s">
        <v>152</v>
      </c>
      <c r="Z158" s="332">
        <f>VLOOKUP($X158,vstupy!$B$18:$F$31,MATCH($Y158,vstupy!$B$17:$F$17,0),0)</f>
        <v>0</v>
      </c>
      <c r="AA158" s="333" t="s">
        <v>158</v>
      </c>
      <c r="AB158" s="332">
        <f>VLOOKUP($AA158,vstupy!$B$34:$C$36,2,FALSE)</f>
        <v>0</v>
      </c>
      <c r="AC158" s="332">
        <f t="shared" si="2494"/>
        <v>0</v>
      </c>
      <c r="AD158" s="482"/>
      <c r="AE158" s="475"/>
      <c r="AF158" s="532"/>
      <c r="AG158" s="531"/>
      <c r="AH158" s="531"/>
      <c r="AI158" s="420"/>
      <c r="AJ158" s="531"/>
      <c r="AK158" s="531"/>
      <c r="AL158" s="531"/>
      <c r="AM158" s="419"/>
      <c r="AN158" s="420"/>
      <c r="AO158" s="533"/>
      <c r="AP158" s="396"/>
      <c r="AQ158" s="394"/>
      <c r="AR158" s="394"/>
      <c r="AS158" s="394"/>
      <c r="AT158" s="394"/>
      <c r="AU158" s="394"/>
      <c r="AV158" s="394"/>
      <c r="AW158" s="394"/>
      <c r="AX158" s="394"/>
      <c r="AY158" s="394"/>
      <c r="AZ158" s="394"/>
      <c r="BA158" s="394"/>
      <c r="BB158" s="394"/>
      <c r="BC158" s="394"/>
      <c r="BD158" s="394"/>
      <c r="BE158" s="394"/>
      <c r="BF158" s="394"/>
      <c r="BG158" s="394"/>
      <c r="BH158" s="394"/>
      <c r="BI158" s="534"/>
      <c r="BJ158" s="393"/>
      <c r="BK158" s="396"/>
      <c r="BL158" s="394"/>
      <c r="BM158" s="394"/>
      <c r="BN158" s="394"/>
      <c r="BO158" s="394"/>
      <c r="BP158" s="394"/>
      <c r="BQ158" s="394"/>
      <c r="BR158" s="394"/>
      <c r="BS158" s="394"/>
      <c r="BT158" s="395"/>
      <c r="BU158" s="396"/>
      <c r="BV158" s="394"/>
      <c r="BW158" s="394"/>
      <c r="BX158" s="394"/>
      <c r="BY158" s="394"/>
      <c r="BZ158" s="394"/>
      <c r="CA158" s="394"/>
      <c r="CB158" s="394"/>
      <c r="CC158" s="394"/>
      <c r="CD158" s="395"/>
      <c r="CE158" s="433"/>
      <c r="CF158" s="396"/>
      <c r="CG158" s="394"/>
      <c r="CH158" s="394"/>
      <c r="CI158" s="394"/>
      <c r="CJ158" s="395"/>
      <c r="CK158" s="434"/>
      <c r="CL158" s="437"/>
      <c r="CM158" s="396"/>
      <c r="CN158" s="394"/>
      <c r="CO158" s="394"/>
      <c r="CP158" s="394"/>
      <c r="CQ158" s="394"/>
      <c r="CR158" s="394"/>
      <c r="CS158" s="394"/>
      <c r="CT158" s="394"/>
      <c r="CU158" s="394"/>
      <c r="CV158" s="395"/>
      <c r="CW158" s="393"/>
      <c r="CX158" s="393"/>
      <c r="CY158" s="396"/>
      <c r="CZ158" s="394"/>
      <c r="DA158" s="394"/>
      <c r="DB158" s="394"/>
      <c r="DC158" s="394"/>
      <c r="DD158" s="394"/>
      <c r="DE158" s="394"/>
      <c r="DF158" s="394"/>
      <c r="DG158" s="394"/>
      <c r="DH158" s="395"/>
      <c r="DI158" s="390"/>
      <c r="DJ158" s="390"/>
      <c r="DK158" s="431"/>
      <c r="DL158" s="431"/>
      <c r="DM158" s="431"/>
      <c r="DN158" s="431"/>
      <c r="DO158" s="431"/>
      <c r="DP158" s="431"/>
      <c r="DQ158" s="430"/>
      <c r="DR158" s="396"/>
      <c r="DS158" s="394"/>
      <c r="DT158" s="394"/>
      <c r="DU158" s="394"/>
      <c r="DV158" s="395"/>
      <c r="DW158" s="461"/>
      <c r="DX158" s="396"/>
      <c r="DY158" s="394"/>
      <c r="DZ158" s="394"/>
      <c r="EA158" s="394"/>
      <c r="EB158" s="395"/>
      <c r="EC158" s="461"/>
      <c r="ED158" s="462"/>
    </row>
    <row r="159" spans="2:134" ht="12.6" customHeight="1" x14ac:dyDescent="0.2">
      <c r="B159" s="499">
        <f t="shared" ref="B159" si="2839">B156+1</f>
        <v>51</v>
      </c>
      <c r="C159" s="466"/>
      <c r="D159" s="466"/>
      <c r="E159" s="466"/>
      <c r="F159" s="470" t="s">
        <v>212</v>
      </c>
      <c r="G159" s="489"/>
      <c r="H159" s="509" t="str">
        <f t="shared" ref="H159" si="2840">IF($F159="3e)  Skoršia transpozícia  - zavedenie transpozície pred termínom ktorý určuje smernica EÚ. "," ","")</f>
        <v/>
      </c>
      <c r="I159" s="509" t="str">
        <f t="shared" ref="I159" si="2841">IF($F159="3e)  Skoršia transpozícia  - zavedenie transpozície pred termínom ktorý určuje smernica EÚ. ",$H159,"NA")</f>
        <v>NA</v>
      </c>
      <c r="J159" s="523">
        <f>IF(I159&gt;12,1,I159/12)</f>
        <v>1</v>
      </c>
      <c r="K159" s="470"/>
      <c r="L159" s="451"/>
      <c r="M159" s="493">
        <f>IF(L159="N",0,L159)</f>
        <v>0</v>
      </c>
      <c r="N159" s="451" t="s">
        <v>212</v>
      </c>
      <c r="O159" s="451"/>
      <c r="P159" s="451"/>
      <c r="Q159" s="429" t="s">
        <v>36</v>
      </c>
      <c r="R159" s="424">
        <f>VLOOKUP(Q159,vstupy!$B$3:$C$15,2,FALSE)</f>
        <v>0</v>
      </c>
      <c r="S159" s="451"/>
      <c r="T159" s="454"/>
      <c r="U159" s="429" t="s">
        <v>36</v>
      </c>
      <c r="V159" s="424">
        <f>VLOOKUP(U159,vstupy!$B$3:$C$15,2,FALSE)</f>
        <v>0</v>
      </c>
      <c r="W159" s="451"/>
      <c r="X159" s="194" t="s">
        <v>157</v>
      </c>
      <c r="Y159" s="208" t="s">
        <v>152</v>
      </c>
      <c r="Z159" s="205">
        <f>VLOOKUP($X159,vstupy!$B$18:$F$31,MATCH($Y159,vstupy!$B$17:$F$17,0),0)</f>
        <v>0</v>
      </c>
      <c r="AA159" s="133" t="s">
        <v>158</v>
      </c>
      <c r="AB159" s="205">
        <f>VLOOKUP($AA159,vstupy!$B$34:$C$36,2,FALSE)</f>
        <v>0</v>
      </c>
      <c r="AC159" s="205">
        <f t="shared" si="2494"/>
        <v>0</v>
      </c>
      <c r="AD159" s="500" t="s">
        <v>36</v>
      </c>
      <c r="AE159" s="473">
        <f>VLOOKUP(AD159,vstupy!$B$3:$C$15,2,FALSE)</f>
        <v>0</v>
      </c>
      <c r="AF159" s="476" t="str">
        <f>IFERROR(IF(M159=0,"N",O159/L159*J159),0)</f>
        <v>N</v>
      </c>
      <c r="AG159" s="420">
        <f>O159*J159</f>
        <v>0</v>
      </c>
      <c r="AH159" s="432">
        <f t="shared" ref="AH159" si="2842">P159*R159*J159</f>
        <v>0</v>
      </c>
      <c r="AI159" s="419">
        <f t="shared" ref="AI159" si="2843">IFERROR(AH159*M159,0)</f>
        <v>0</v>
      </c>
      <c r="AJ159" s="432" t="str">
        <f t="shared" ref="AJ159" si="2844">IFERROR(IF(M159=0,"N",S159/L159*J159),0)</f>
        <v>N</v>
      </c>
      <c r="AK159" s="420">
        <f t="shared" ref="AK159" si="2845">S159*J159</f>
        <v>0</v>
      </c>
      <c r="AL159" s="420">
        <f>T159*V159*J159</f>
        <v>0</v>
      </c>
      <c r="AM159" s="425">
        <f t="shared" ref="AM159" si="2846">IFERROR(AL159*M159,0)</f>
        <v>0</v>
      </c>
      <c r="AN159" s="419">
        <f t="shared" ref="AN159" si="2847">IF(W159&gt;0,IF(AE159&gt;0,($G$5/160)*(W159/60)*AE159*J159,0),IF(AE159&gt;0,($G$5/160)*((AC159+AC160+AC161)/60)*AE159*J159,0))</f>
        <v>0</v>
      </c>
      <c r="AO159" s="422">
        <f>IFERROR(AN159*M159,0)</f>
        <v>0</v>
      </c>
      <c r="AP159" s="396">
        <f t="shared" ref="AP159" si="2848">IF($N159="In (zvyšuje náklady)",AF159,0)</f>
        <v>0</v>
      </c>
      <c r="AQ159" s="394">
        <f t="shared" ref="AQ159" si="2849">IF($N159="In (zvyšuje náklady)",AG159,0)</f>
        <v>0</v>
      </c>
      <c r="AR159" s="394">
        <f t="shared" ref="AR159" si="2850">IF($N159="In (zvyšuje náklady)",AH159,0)</f>
        <v>0</v>
      </c>
      <c r="AS159" s="394">
        <f t="shared" ref="AS159" si="2851">IF($N159="In (zvyšuje náklady)",AI159,0)</f>
        <v>0</v>
      </c>
      <c r="AT159" s="394">
        <f t="shared" ref="AT159" si="2852">IF($N159="In (zvyšuje náklady)",AJ159,0)</f>
        <v>0</v>
      </c>
      <c r="AU159" s="394">
        <f t="shared" ref="AU159" si="2853">IF($N159="In (zvyšuje náklady)",AK159,0)</f>
        <v>0</v>
      </c>
      <c r="AV159" s="394">
        <f t="shared" ref="AV159" si="2854">IF($N159="In (zvyšuje náklady)",AL159,0)</f>
        <v>0</v>
      </c>
      <c r="AW159" s="394">
        <f t="shared" ref="AW159" si="2855">IF($N159="In (zvyšuje náklady)",AM159,0)</f>
        <v>0</v>
      </c>
      <c r="AX159" s="394">
        <f t="shared" ref="AX159" si="2856">IF($N159="In (zvyšuje náklady)",AN159,0)</f>
        <v>0</v>
      </c>
      <c r="AY159" s="394">
        <f t="shared" ref="AY159" si="2857">IF($N159="In (zvyšuje náklady)",AO159,0)</f>
        <v>0</v>
      </c>
      <c r="AZ159" s="394" t="str">
        <f t="shared" ref="AZ159" si="2858">IF($N159="Out (znižuje náklady)",AF159,"0")</f>
        <v>0</v>
      </c>
      <c r="BA159" s="394" t="str">
        <f t="shared" ref="BA159" si="2859">IF($N159="Out (znižuje náklady)",AG159,"0")</f>
        <v>0</v>
      </c>
      <c r="BB159" s="394" t="str">
        <f t="shared" ref="BB159" si="2860">IF($N159="Out (znižuje náklady)",AH159,"0")</f>
        <v>0</v>
      </c>
      <c r="BC159" s="394" t="str">
        <f t="shared" ref="BC159" si="2861">IF($N159="Out (znižuje náklady)",AI159,"0")</f>
        <v>0</v>
      </c>
      <c r="BD159" s="394" t="str">
        <f t="shared" ref="BD159" si="2862">IF($N159="Out (znižuje náklady)",AJ159,"0")</f>
        <v>0</v>
      </c>
      <c r="BE159" s="394" t="str">
        <f t="shared" ref="BE159" si="2863">IF($N159="Out (znižuje náklady)",AK159,"0")</f>
        <v>0</v>
      </c>
      <c r="BF159" s="394" t="str">
        <f t="shared" ref="BF159" si="2864">IF($N159="Out (znižuje náklady)",AL159,"0")</f>
        <v>0</v>
      </c>
      <c r="BG159" s="394" t="str">
        <f t="shared" ref="BG159" si="2865">IF($N159="Out (znižuje náklady)",AM159,"0")</f>
        <v>0</v>
      </c>
      <c r="BH159" s="394" t="str">
        <f t="shared" ref="BH159" si="2866">IF($N159="Out (znižuje náklady)",AN159,"0")</f>
        <v>0</v>
      </c>
      <c r="BI159" s="534" t="str">
        <f t="shared" ref="BI159" si="2867">IF($N159="Out (znižuje náklady)",AO159,"0")</f>
        <v>0</v>
      </c>
      <c r="BJ159" s="393">
        <f>IF(F159=vstupy!$B$47,0,1)</f>
        <v>1</v>
      </c>
      <c r="BK159" s="396">
        <f t="shared" ref="BK159" si="2868">$BJ159*AP159</f>
        <v>0</v>
      </c>
      <c r="BL159" s="394">
        <f t="shared" ref="BL159" si="2869">$BJ159*AQ159</f>
        <v>0</v>
      </c>
      <c r="BM159" s="394">
        <f t="shared" ref="BM159" si="2870">$BJ159*AR159</f>
        <v>0</v>
      </c>
      <c r="BN159" s="394">
        <f t="shared" ref="BN159" si="2871">$BJ159*AS159</f>
        <v>0</v>
      </c>
      <c r="BO159" s="394">
        <f t="shared" ref="BO159" si="2872">$BJ159*AT159</f>
        <v>0</v>
      </c>
      <c r="BP159" s="394">
        <f t="shared" ref="BP159" si="2873">$BJ159*AU159</f>
        <v>0</v>
      </c>
      <c r="BQ159" s="394">
        <f t="shared" ref="BQ159" si="2874">$BJ159*AV159</f>
        <v>0</v>
      </c>
      <c r="BR159" s="394">
        <f t="shared" ref="BR159" si="2875">$BJ159*AW159</f>
        <v>0</v>
      </c>
      <c r="BS159" s="394">
        <f t="shared" ref="BS159" si="2876">$BJ159*AX159</f>
        <v>0</v>
      </c>
      <c r="BT159" s="395">
        <f t="shared" ref="BT159" si="2877">$BJ159*AY159</f>
        <v>0</v>
      </c>
      <c r="BU159" s="396">
        <f t="shared" ref="BU159" si="2878">$BJ159*AZ159</f>
        <v>0</v>
      </c>
      <c r="BV159" s="394">
        <f t="shared" ref="BV159" si="2879">$BJ159*BA159</f>
        <v>0</v>
      </c>
      <c r="BW159" s="394">
        <f t="shared" ref="BW159" si="2880">$BJ159*BB159</f>
        <v>0</v>
      </c>
      <c r="BX159" s="394">
        <f t="shared" ref="BX159" si="2881">$BJ159*BC159</f>
        <v>0</v>
      </c>
      <c r="BY159" s="394">
        <f t="shared" ref="BY159" si="2882">$BJ159*BD159</f>
        <v>0</v>
      </c>
      <c r="BZ159" s="394">
        <f t="shared" ref="BZ159" si="2883">$BJ159*BE159</f>
        <v>0</v>
      </c>
      <c r="CA159" s="394">
        <f t="shared" ref="CA159" si="2884">$BJ159*BF159</f>
        <v>0</v>
      </c>
      <c r="CB159" s="394">
        <f t="shared" ref="CB159" si="2885">$BJ159*BG159</f>
        <v>0</v>
      </c>
      <c r="CC159" s="394">
        <f t="shared" ref="CC159" si="2886">$BJ159*BH159</f>
        <v>0</v>
      </c>
      <c r="CD159" s="395">
        <f t="shared" ref="CD159" si="2887">$BJ159*BI159</f>
        <v>0</v>
      </c>
      <c r="CE159" s="433">
        <f>IF(N159="Nemení sa",1,0)</f>
        <v>0</v>
      </c>
      <c r="CF159" s="396">
        <f>AG159*$CE159</f>
        <v>0</v>
      </c>
      <c r="CG159" s="394">
        <f>AI159*$CE159</f>
        <v>0</v>
      </c>
      <c r="CH159" s="394">
        <f>AK159*$CE159</f>
        <v>0</v>
      </c>
      <c r="CI159" s="394">
        <f>AM159*$CE159</f>
        <v>0</v>
      </c>
      <c r="CJ159" s="395">
        <f>AO159*$CE159</f>
        <v>0</v>
      </c>
      <c r="CK159" s="434">
        <f t="shared" ref="CK159" si="2888">SUM(CF159:CJ161)</f>
        <v>0</v>
      </c>
      <c r="CL159" s="435">
        <f>IF(F159=vstupy!B$42,"1",0)</f>
        <v>0</v>
      </c>
      <c r="CM159" s="396">
        <f t="shared" ref="CM159" si="2889">IF($CL159="1",AP159,0)</f>
        <v>0</v>
      </c>
      <c r="CN159" s="394">
        <f t="shared" ref="CN159" si="2890">IF($CL159="1",AQ159,0)</f>
        <v>0</v>
      </c>
      <c r="CO159" s="394">
        <f t="shared" ref="CO159" si="2891">IF($CL159="1",AR159,0)</f>
        <v>0</v>
      </c>
      <c r="CP159" s="394">
        <f t="shared" ref="CP159" si="2892">IF($CL159="1",AS159,0)</f>
        <v>0</v>
      </c>
      <c r="CQ159" s="394">
        <f t="shared" ref="CQ159" si="2893">IF($CL159="1",AT159,0)</f>
        <v>0</v>
      </c>
      <c r="CR159" s="394">
        <f t="shared" ref="CR159" si="2894">IF($CL159="1",AU159,0)</f>
        <v>0</v>
      </c>
      <c r="CS159" s="394">
        <f t="shared" ref="CS159" si="2895">IF($CL159="1",AV159,0)</f>
        <v>0</v>
      </c>
      <c r="CT159" s="394">
        <f t="shared" ref="CT159" si="2896">IF($CL159="1",AW159,0)</f>
        <v>0</v>
      </c>
      <c r="CU159" s="394">
        <f t="shared" ref="CU159" si="2897">IF($CL159="1",AX159,0)</f>
        <v>0</v>
      </c>
      <c r="CV159" s="395">
        <f t="shared" ref="CV159" si="2898">IF($CL159="1",AY159,0)</f>
        <v>0</v>
      </c>
      <c r="CW159" s="393">
        <f>CP159+CT159+CV159</f>
        <v>0</v>
      </c>
      <c r="CX159" s="393">
        <f t="shared" ref="CX159" si="2899">CN159+CR159</f>
        <v>0</v>
      </c>
      <c r="CY159" s="396">
        <f t="shared" ref="CY159" si="2900">IF($CL159="1",AZ159,0)</f>
        <v>0</v>
      </c>
      <c r="CZ159" s="394">
        <f t="shared" ref="CZ159" si="2901">IF($CL159="1",BA159,0)</f>
        <v>0</v>
      </c>
      <c r="DA159" s="394">
        <f t="shared" ref="DA159" si="2902">IF($CL159="1",BB159,0)</f>
        <v>0</v>
      </c>
      <c r="DB159" s="394">
        <f t="shared" ref="DB159" si="2903">IF($CL159="1",BC159,0)</f>
        <v>0</v>
      </c>
      <c r="DC159" s="394">
        <f t="shared" ref="DC159" si="2904">IF($CL159="1",BD159,0)</f>
        <v>0</v>
      </c>
      <c r="DD159" s="394">
        <f t="shared" ref="DD159" si="2905">IF($CL159="1",BE159,0)</f>
        <v>0</v>
      </c>
      <c r="DE159" s="394">
        <f t="shared" ref="DE159" si="2906">IF($CL159="1",BF159,0)</f>
        <v>0</v>
      </c>
      <c r="DF159" s="394">
        <f t="shared" ref="DF159" si="2907">IF($CL159="1",BG159,0)</f>
        <v>0</v>
      </c>
      <c r="DG159" s="394">
        <f t="shared" ref="DG159" si="2908">IF($CL159="1",BH159,0)</f>
        <v>0</v>
      </c>
      <c r="DH159" s="395">
        <f t="shared" ref="DH159" si="2909">IF($CL159="1",BI159,0)</f>
        <v>0</v>
      </c>
      <c r="DI159" s="390">
        <f>DB159+DF159+DH159</f>
        <v>0</v>
      </c>
      <c r="DJ159" s="390">
        <f t="shared" ref="DJ159" si="2910">CZ159+DD159</f>
        <v>0</v>
      </c>
      <c r="DK159" s="431">
        <f>IF(CE159=0,1,0)</f>
        <v>1</v>
      </c>
      <c r="DL159" s="431">
        <f>IFERROR(IF($AF159="N",AH159+AJ159+AL159+AN159,AF159+AH159+AJ159+AL159+AN159),0)*$DK159</f>
        <v>0</v>
      </c>
      <c r="DM159" s="431">
        <f>(AG159+AI159+AK159+AM159+AO159)*$DK159</f>
        <v>0</v>
      </c>
      <c r="DN159" s="431">
        <f>AS159+AW159+AY159-CW159</f>
        <v>0</v>
      </c>
      <c r="DO159" s="431">
        <f>BC159+BG159+BI159-DI159</f>
        <v>0</v>
      </c>
      <c r="DP159" s="431">
        <f>DN159+DO159</f>
        <v>0</v>
      </c>
      <c r="DQ159" s="430" t="str">
        <f>IF(OR(F159=vstupy!B$40,F159=vstupy!B$41,F159=vstupy!B$42,),"0","1")</f>
        <v>0</v>
      </c>
      <c r="DR159" s="396">
        <f>IF($DQ159="1",AQ159,"0")+CF159</f>
        <v>0</v>
      </c>
      <c r="DS159" s="394">
        <f>IF($DQ159="1",AS159,"0")+CG159</f>
        <v>0</v>
      </c>
      <c r="DT159" s="394">
        <f>IF($DQ159="1",AU159,"0")+CH159</f>
        <v>0</v>
      </c>
      <c r="DU159" s="394">
        <f>IF($DQ159="1",AW159,"0")+CI159</f>
        <v>0</v>
      </c>
      <c r="DV159" s="395">
        <f>IF($DQ159="1",AY159,"0")+CJ159</f>
        <v>0</v>
      </c>
      <c r="DW159" s="461">
        <f t="shared" ref="DW159" si="2911">SUM(DR159:DV161)</f>
        <v>0</v>
      </c>
      <c r="DX159" s="396" t="str">
        <f t="shared" ref="DX159" si="2912">IF($DQ159="1",BA159,"0")</f>
        <v>0</v>
      </c>
      <c r="DY159" s="394" t="str">
        <f t="shared" ref="DY159" si="2913">IF($DQ159="1",BC159,"0")</f>
        <v>0</v>
      </c>
      <c r="DZ159" s="394" t="str">
        <f t="shared" ref="DZ159" si="2914">IF($DQ159="1",BE159,"0")</f>
        <v>0</v>
      </c>
      <c r="EA159" s="394" t="str">
        <f>IF($DQ159="1",BG159,"0")</f>
        <v>0</v>
      </c>
      <c r="EB159" s="395" t="str">
        <f>IF($DQ159="1",BI159,"0")</f>
        <v>0</v>
      </c>
      <c r="EC159" s="461">
        <f t="shared" ref="EC159" si="2915">SUM(DX159:EB161)</f>
        <v>0</v>
      </c>
      <c r="ED159" s="462">
        <f>EC159+DW159</f>
        <v>0</v>
      </c>
    </row>
    <row r="160" spans="2:134" ht="12.6" customHeight="1" x14ac:dyDescent="0.2">
      <c r="B160" s="499"/>
      <c r="C160" s="466"/>
      <c r="D160" s="466"/>
      <c r="E160" s="466"/>
      <c r="F160" s="471"/>
      <c r="G160" s="489"/>
      <c r="H160" s="510"/>
      <c r="I160" s="510"/>
      <c r="J160" s="524"/>
      <c r="K160" s="471"/>
      <c r="L160" s="451"/>
      <c r="M160" s="493"/>
      <c r="N160" s="451"/>
      <c r="O160" s="451"/>
      <c r="P160" s="451"/>
      <c r="Q160" s="429"/>
      <c r="R160" s="424"/>
      <c r="S160" s="451"/>
      <c r="T160" s="454"/>
      <c r="U160" s="429"/>
      <c r="V160" s="424"/>
      <c r="W160" s="451"/>
      <c r="X160" s="194" t="s">
        <v>157</v>
      </c>
      <c r="Y160" s="208" t="s">
        <v>152</v>
      </c>
      <c r="Z160" s="205">
        <f>VLOOKUP($X160,vstupy!$B$18:$F$31,MATCH($Y160,vstupy!$B$17:$F$17,0),0)</f>
        <v>0</v>
      </c>
      <c r="AA160" s="133" t="s">
        <v>158</v>
      </c>
      <c r="AB160" s="205">
        <f>VLOOKUP($AA160,vstupy!$B$34:$C$36,2,FALSE)</f>
        <v>0</v>
      </c>
      <c r="AC160" s="205">
        <f t="shared" si="2494"/>
        <v>0</v>
      </c>
      <c r="AD160" s="501"/>
      <c r="AE160" s="474"/>
      <c r="AF160" s="396"/>
      <c r="AG160" s="420"/>
      <c r="AH160" s="420"/>
      <c r="AI160" s="420"/>
      <c r="AJ160" s="420"/>
      <c r="AK160" s="420"/>
      <c r="AL160" s="420"/>
      <c r="AM160" s="427"/>
      <c r="AN160" s="420"/>
      <c r="AO160" s="422"/>
      <c r="AP160" s="396"/>
      <c r="AQ160" s="394"/>
      <c r="AR160" s="394"/>
      <c r="AS160" s="394"/>
      <c r="AT160" s="394"/>
      <c r="AU160" s="394"/>
      <c r="AV160" s="394"/>
      <c r="AW160" s="394"/>
      <c r="AX160" s="394"/>
      <c r="AY160" s="394"/>
      <c r="AZ160" s="394"/>
      <c r="BA160" s="394"/>
      <c r="BB160" s="394"/>
      <c r="BC160" s="394"/>
      <c r="BD160" s="394"/>
      <c r="BE160" s="394"/>
      <c r="BF160" s="394"/>
      <c r="BG160" s="394"/>
      <c r="BH160" s="394"/>
      <c r="BI160" s="534"/>
      <c r="BJ160" s="393"/>
      <c r="BK160" s="396"/>
      <c r="BL160" s="394"/>
      <c r="BM160" s="394"/>
      <c r="BN160" s="394"/>
      <c r="BO160" s="394"/>
      <c r="BP160" s="394"/>
      <c r="BQ160" s="394"/>
      <c r="BR160" s="394"/>
      <c r="BS160" s="394"/>
      <c r="BT160" s="395"/>
      <c r="BU160" s="396"/>
      <c r="BV160" s="394"/>
      <c r="BW160" s="394"/>
      <c r="BX160" s="394"/>
      <c r="BY160" s="394"/>
      <c r="BZ160" s="394"/>
      <c r="CA160" s="394"/>
      <c r="CB160" s="394"/>
      <c r="CC160" s="394"/>
      <c r="CD160" s="395"/>
      <c r="CE160" s="433"/>
      <c r="CF160" s="396"/>
      <c r="CG160" s="394"/>
      <c r="CH160" s="394"/>
      <c r="CI160" s="394"/>
      <c r="CJ160" s="395"/>
      <c r="CK160" s="434"/>
      <c r="CL160" s="436"/>
      <c r="CM160" s="396"/>
      <c r="CN160" s="394"/>
      <c r="CO160" s="394"/>
      <c r="CP160" s="394"/>
      <c r="CQ160" s="394"/>
      <c r="CR160" s="394"/>
      <c r="CS160" s="394"/>
      <c r="CT160" s="394"/>
      <c r="CU160" s="394"/>
      <c r="CV160" s="395"/>
      <c r="CW160" s="393"/>
      <c r="CX160" s="393"/>
      <c r="CY160" s="396"/>
      <c r="CZ160" s="394"/>
      <c r="DA160" s="394"/>
      <c r="DB160" s="394"/>
      <c r="DC160" s="394"/>
      <c r="DD160" s="394"/>
      <c r="DE160" s="394"/>
      <c r="DF160" s="394"/>
      <c r="DG160" s="394"/>
      <c r="DH160" s="395"/>
      <c r="DI160" s="390"/>
      <c r="DJ160" s="390"/>
      <c r="DK160" s="431"/>
      <c r="DL160" s="431"/>
      <c r="DM160" s="431"/>
      <c r="DN160" s="431"/>
      <c r="DO160" s="431"/>
      <c r="DP160" s="431"/>
      <c r="DQ160" s="430"/>
      <c r="DR160" s="396"/>
      <c r="DS160" s="394"/>
      <c r="DT160" s="394"/>
      <c r="DU160" s="394"/>
      <c r="DV160" s="395"/>
      <c r="DW160" s="461"/>
      <c r="DX160" s="396"/>
      <c r="DY160" s="394"/>
      <c r="DZ160" s="394"/>
      <c r="EA160" s="394"/>
      <c r="EB160" s="395"/>
      <c r="EC160" s="461"/>
      <c r="ED160" s="462"/>
    </row>
    <row r="161" spans="2:134" ht="12.6" customHeight="1" x14ac:dyDescent="0.2">
      <c r="B161" s="499"/>
      <c r="C161" s="466"/>
      <c r="D161" s="466"/>
      <c r="E161" s="466"/>
      <c r="F161" s="472"/>
      <c r="G161" s="489"/>
      <c r="H161" s="511"/>
      <c r="I161" s="511"/>
      <c r="J161" s="525"/>
      <c r="K161" s="472"/>
      <c r="L161" s="451"/>
      <c r="M161" s="493"/>
      <c r="N161" s="451"/>
      <c r="O161" s="451"/>
      <c r="P161" s="451"/>
      <c r="Q161" s="429"/>
      <c r="R161" s="424"/>
      <c r="S161" s="451"/>
      <c r="T161" s="454"/>
      <c r="U161" s="429"/>
      <c r="V161" s="424"/>
      <c r="W161" s="451"/>
      <c r="X161" s="194" t="s">
        <v>157</v>
      </c>
      <c r="Y161" s="208" t="s">
        <v>152</v>
      </c>
      <c r="Z161" s="205">
        <f>VLOOKUP($X161,vstupy!$B$18:$F$31,MATCH($Y161,vstupy!$B$17:$F$17,0),0)</f>
        <v>0</v>
      </c>
      <c r="AA161" s="133" t="s">
        <v>158</v>
      </c>
      <c r="AB161" s="205">
        <f>VLOOKUP($AA161,vstupy!$B$34:$C$36,2,FALSE)</f>
        <v>0</v>
      </c>
      <c r="AC161" s="205">
        <f t="shared" si="2494"/>
        <v>0</v>
      </c>
      <c r="AD161" s="502"/>
      <c r="AE161" s="475"/>
      <c r="AF161" s="396"/>
      <c r="AG161" s="420"/>
      <c r="AH161" s="420"/>
      <c r="AI161" s="420"/>
      <c r="AJ161" s="420"/>
      <c r="AK161" s="420"/>
      <c r="AL161" s="420"/>
      <c r="AM161" s="419"/>
      <c r="AN161" s="420"/>
      <c r="AO161" s="422"/>
      <c r="AP161" s="396"/>
      <c r="AQ161" s="394"/>
      <c r="AR161" s="394"/>
      <c r="AS161" s="394"/>
      <c r="AT161" s="394"/>
      <c r="AU161" s="394"/>
      <c r="AV161" s="394"/>
      <c r="AW161" s="394"/>
      <c r="AX161" s="394"/>
      <c r="AY161" s="394"/>
      <c r="AZ161" s="394"/>
      <c r="BA161" s="394"/>
      <c r="BB161" s="394"/>
      <c r="BC161" s="394"/>
      <c r="BD161" s="394"/>
      <c r="BE161" s="394"/>
      <c r="BF161" s="394"/>
      <c r="BG161" s="394"/>
      <c r="BH161" s="394"/>
      <c r="BI161" s="534"/>
      <c r="BJ161" s="393"/>
      <c r="BK161" s="396"/>
      <c r="BL161" s="394"/>
      <c r="BM161" s="394"/>
      <c r="BN161" s="394"/>
      <c r="BO161" s="394"/>
      <c r="BP161" s="394"/>
      <c r="BQ161" s="394"/>
      <c r="BR161" s="394"/>
      <c r="BS161" s="394"/>
      <c r="BT161" s="395"/>
      <c r="BU161" s="396"/>
      <c r="BV161" s="394"/>
      <c r="BW161" s="394"/>
      <c r="BX161" s="394"/>
      <c r="BY161" s="394"/>
      <c r="BZ161" s="394"/>
      <c r="CA161" s="394"/>
      <c r="CB161" s="394"/>
      <c r="CC161" s="394"/>
      <c r="CD161" s="395"/>
      <c r="CE161" s="433"/>
      <c r="CF161" s="396"/>
      <c r="CG161" s="394"/>
      <c r="CH161" s="394"/>
      <c r="CI161" s="394"/>
      <c r="CJ161" s="395"/>
      <c r="CK161" s="434"/>
      <c r="CL161" s="437"/>
      <c r="CM161" s="396"/>
      <c r="CN161" s="394"/>
      <c r="CO161" s="394"/>
      <c r="CP161" s="394"/>
      <c r="CQ161" s="394"/>
      <c r="CR161" s="394"/>
      <c r="CS161" s="394"/>
      <c r="CT161" s="394"/>
      <c r="CU161" s="394"/>
      <c r="CV161" s="395"/>
      <c r="CW161" s="393"/>
      <c r="CX161" s="393"/>
      <c r="CY161" s="396"/>
      <c r="CZ161" s="394"/>
      <c r="DA161" s="394"/>
      <c r="DB161" s="394"/>
      <c r="DC161" s="394"/>
      <c r="DD161" s="394"/>
      <c r="DE161" s="394"/>
      <c r="DF161" s="394"/>
      <c r="DG161" s="394"/>
      <c r="DH161" s="395"/>
      <c r="DI161" s="390"/>
      <c r="DJ161" s="390"/>
      <c r="DK161" s="431"/>
      <c r="DL161" s="431"/>
      <c r="DM161" s="431"/>
      <c r="DN161" s="431"/>
      <c r="DO161" s="431"/>
      <c r="DP161" s="431"/>
      <c r="DQ161" s="430"/>
      <c r="DR161" s="396"/>
      <c r="DS161" s="394"/>
      <c r="DT161" s="394"/>
      <c r="DU161" s="394"/>
      <c r="DV161" s="395"/>
      <c r="DW161" s="461"/>
      <c r="DX161" s="396"/>
      <c r="DY161" s="394"/>
      <c r="DZ161" s="394"/>
      <c r="EA161" s="394"/>
      <c r="EB161" s="395"/>
      <c r="EC161" s="461"/>
      <c r="ED161" s="462"/>
    </row>
    <row r="162" spans="2:134" ht="12.6" customHeight="1" x14ac:dyDescent="0.2">
      <c r="B162" s="477">
        <f t="shared" ref="B162" si="2916">B159+1</f>
        <v>52</v>
      </c>
      <c r="C162" s="467"/>
      <c r="D162" s="467"/>
      <c r="E162" s="467"/>
      <c r="F162" s="485" t="s">
        <v>212</v>
      </c>
      <c r="G162" s="491"/>
      <c r="H162" s="496" t="str">
        <f t="shared" ref="H162" si="2917">IF($F162="3e)  Skoršia transpozícia  - zavedenie transpozície pred termínom ktorý určuje smernica EÚ. "," ","")</f>
        <v/>
      </c>
      <c r="I162" s="496" t="str">
        <f t="shared" ref="I162" si="2918">IF($F162="3e)  Skoršia transpozícia  - zavedenie transpozície pred termínom ktorý určuje smernica EÚ. ",$H162,"NA")</f>
        <v>NA</v>
      </c>
      <c r="J162" s="526">
        <f>IF(I162&gt;12,1,I162/12)</f>
        <v>1</v>
      </c>
      <c r="K162" s="485"/>
      <c r="L162" s="452"/>
      <c r="M162" s="492">
        <f>IF(L162="N",0,L162)</f>
        <v>0</v>
      </c>
      <c r="N162" s="452" t="s">
        <v>212</v>
      </c>
      <c r="O162" s="452"/>
      <c r="P162" s="452"/>
      <c r="Q162" s="428" t="s">
        <v>36</v>
      </c>
      <c r="R162" s="423">
        <f>VLOOKUP(Q162,vstupy!$B$3:$C$15,2,FALSE)</f>
        <v>0</v>
      </c>
      <c r="S162" s="452"/>
      <c r="T162" s="453"/>
      <c r="U162" s="428" t="s">
        <v>36</v>
      </c>
      <c r="V162" s="423">
        <f>VLOOKUP(U162,vstupy!$B$3:$C$15,2,FALSE)</f>
        <v>0</v>
      </c>
      <c r="W162" s="452"/>
      <c r="X162" s="330" t="s">
        <v>157</v>
      </c>
      <c r="Y162" s="331" t="s">
        <v>152</v>
      </c>
      <c r="Z162" s="332">
        <f>VLOOKUP($X162,vstupy!$B$18:$F$31,MATCH($Y162,vstupy!$B$17:$F$17,0),0)</f>
        <v>0</v>
      </c>
      <c r="AA162" s="333" t="s">
        <v>158</v>
      </c>
      <c r="AB162" s="332">
        <f>VLOOKUP($AA162,vstupy!$B$34:$C$36,2,FALSE)</f>
        <v>0</v>
      </c>
      <c r="AC162" s="332">
        <f t="shared" si="2494"/>
        <v>0</v>
      </c>
      <c r="AD162" s="480" t="s">
        <v>36</v>
      </c>
      <c r="AE162" s="473">
        <f>VLOOKUP(AD162,vstupy!$B$3:$C$15,2,FALSE)</f>
        <v>0</v>
      </c>
      <c r="AF162" s="476" t="str">
        <f>IFERROR(IF(M162=0,"N",O162/L162*J162),0)</f>
        <v>N</v>
      </c>
      <c r="AG162" s="420">
        <f>O162*J162</f>
        <v>0</v>
      </c>
      <c r="AH162" s="432">
        <f t="shared" ref="AH162" si="2919">P162*R162*J162</f>
        <v>0</v>
      </c>
      <c r="AI162" s="419">
        <f t="shared" ref="AI162" si="2920">IFERROR(AH162*M162,0)</f>
        <v>0</v>
      </c>
      <c r="AJ162" s="432" t="str">
        <f t="shared" ref="AJ162" si="2921">IFERROR(IF(M162=0,"N",S162/L162*J162),0)</f>
        <v>N</v>
      </c>
      <c r="AK162" s="420">
        <f t="shared" ref="AK162" si="2922">S162*J162</f>
        <v>0</v>
      </c>
      <c r="AL162" s="420">
        <f>T162*V162*J162</f>
        <v>0</v>
      </c>
      <c r="AM162" s="425">
        <f t="shared" ref="AM162" si="2923">IFERROR(AL162*M162,0)</f>
        <v>0</v>
      </c>
      <c r="AN162" s="419">
        <f t="shared" ref="AN162" si="2924">IF(W162&gt;0,IF(AE162&gt;0,($G$5/160)*(W162/60)*AE162*J162,0),IF(AE162&gt;0,($G$5/160)*((AC162+AC163+AC164)/60)*AE162*J162,0))</f>
        <v>0</v>
      </c>
      <c r="AO162" s="422">
        <f>IFERROR(AN162*M162,0)</f>
        <v>0</v>
      </c>
      <c r="AP162" s="396">
        <f t="shared" ref="AP162" si="2925">IF($N162="In (zvyšuje náklady)",AF162,0)</f>
        <v>0</v>
      </c>
      <c r="AQ162" s="394">
        <f t="shared" ref="AQ162" si="2926">IF($N162="In (zvyšuje náklady)",AG162,0)</f>
        <v>0</v>
      </c>
      <c r="AR162" s="394">
        <f t="shared" ref="AR162" si="2927">IF($N162="In (zvyšuje náklady)",AH162,0)</f>
        <v>0</v>
      </c>
      <c r="AS162" s="394">
        <f t="shared" ref="AS162" si="2928">IF($N162="In (zvyšuje náklady)",AI162,0)</f>
        <v>0</v>
      </c>
      <c r="AT162" s="394">
        <f t="shared" ref="AT162" si="2929">IF($N162="In (zvyšuje náklady)",AJ162,0)</f>
        <v>0</v>
      </c>
      <c r="AU162" s="394">
        <f t="shared" ref="AU162" si="2930">IF($N162="In (zvyšuje náklady)",AK162,0)</f>
        <v>0</v>
      </c>
      <c r="AV162" s="394">
        <f t="shared" ref="AV162" si="2931">IF($N162="In (zvyšuje náklady)",AL162,0)</f>
        <v>0</v>
      </c>
      <c r="AW162" s="394">
        <f t="shared" ref="AW162" si="2932">IF($N162="In (zvyšuje náklady)",AM162,0)</f>
        <v>0</v>
      </c>
      <c r="AX162" s="394">
        <f t="shared" ref="AX162" si="2933">IF($N162="In (zvyšuje náklady)",AN162,0)</f>
        <v>0</v>
      </c>
      <c r="AY162" s="394">
        <f t="shared" ref="AY162" si="2934">IF($N162="In (zvyšuje náklady)",AO162,0)</f>
        <v>0</v>
      </c>
      <c r="AZ162" s="394" t="str">
        <f t="shared" ref="AZ162" si="2935">IF($N162="Out (znižuje náklady)",AF162,"0")</f>
        <v>0</v>
      </c>
      <c r="BA162" s="394" t="str">
        <f t="shared" ref="BA162" si="2936">IF($N162="Out (znižuje náklady)",AG162,"0")</f>
        <v>0</v>
      </c>
      <c r="BB162" s="394" t="str">
        <f t="shared" ref="BB162" si="2937">IF($N162="Out (znižuje náklady)",AH162,"0")</f>
        <v>0</v>
      </c>
      <c r="BC162" s="394" t="str">
        <f t="shared" ref="BC162" si="2938">IF($N162="Out (znižuje náklady)",AI162,"0")</f>
        <v>0</v>
      </c>
      <c r="BD162" s="394" t="str">
        <f t="shared" ref="BD162" si="2939">IF($N162="Out (znižuje náklady)",AJ162,"0")</f>
        <v>0</v>
      </c>
      <c r="BE162" s="394" t="str">
        <f t="shared" ref="BE162" si="2940">IF($N162="Out (znižuje náklady)",AK162,"0")</f>
        <v>0</v>
      </c>
      <c r="BF162" s="394" t="str">
        <f t="shared" ref="BF162" si="2941">IF($N162="Out (znižuje náklady)",AL162,"0")</f>
        <v>0</v>
      </c>
      <c r="BG162" s="394" t="str">
        <f t="shared" ref="BG162" si="2942">IF($N162="Out (znižuje náklady)",AM162,"0")</f>
        <v>0</v>
      </c>
      <c r="BH162" s="394" t="str">
        <f t="shared" ref="BH162" si="2943">IF($N162="Out (znižuje náklady)",AN162,"0")</f>
        <v>0</v>
      </c>
      <c r="BI162" s="534" t="str">
        <f t="shared" ref="BI162" si="2944">IF($N162="Out (znižuje náklady)",AO162,"0")</f>
        <v>0</v>
      </c>
      <c r="BJ162" s="393">
        <f>IF(F162=vstupy!$B$47,0,1)</f>
        <v>1</v>
      </c>
      <c r="BK162" s="396">
        <f t="shared" ref="BK162" si="2945">$BJ162*AP162</f>
        <v>0</v>
      </c>
      <c r="BL162" s="394">
        <f t="shared" ref="BL162" si="2946">$BJ162*AQ162</f>
        <v>0</v>
      </c>
      <c r="BM162" s="394">
        <f t="shared" ref="BM162" si="2947">$BJ162*AR162</f>
        <v>0</v>
      </c>
      <c r="BN162" s="394">
        <f t="shared" ref="BN162" si="2948">$BJ162*AS162</f>
        <v>0</v>
      </c>
      <c r="BO162" s="394">
        <f t="shared" ref="BO162" si="2949">$BJ162*AT162</f>
        <v>0</v>
      </c>
      <c r="BP162" s="394">
        <f t="shared" ref="BP162" si="2950">$BJ162*AU162</f>
        <v>0</v>
      </c>
      <c r="BQ162" s="394">
        <f t="shared" ref="BQ162" si="2951">$BJ162*AV162</f>
        <v>0</v>
      </c>
      <c r="BR162" s="394">
        <f t="shared" ref="BR162" si="2952">$BJ162*AW162</f>
        <v>0</v>
      </c>
      <c r="BS162" s="394">
        <f t="shared" ref="BS162" si="2953">$BJ162*AX162</f>
        <v>0</v>
      </c>
      <c r="BT162" s="395">
        <f t="shared" ref="BT162" si="2954">$BJ162*AY162</f>
        <v>0</v>
      </c>
      <c r="BU162" s="396">
        <f t="shared" ref="BU162" si="2955">$BJ162*AZ162</f>
        <v>0</v>
      </c>
      <c r="BV162" s="394">
        <f t="shared" ref="BV162" si="2956">$BJ162*BA162</f>
        <v>0</v>
      </c>
      <c r="BW162" s="394">
        <f t="shared" ref="BW162" si="2957">$BJ162*BB162</f>
        <v>0</v>
      </c>
      <c r="BX162" s="394">
        <f t="shared" ref="BX162" si="2958">$BJ162*BC162</f>
        <v>0</v>
      </c>
      <c r="BY162" s="394">
        <f t="shared" ref="BY162" si="2959">$BJ162*BD162</f>
        <v>0</v>
      </c>
      <c r="BZ162" s="394">
        <f t="shared" ref="BZ162" si="2960">$BJ162*BE162</f>
        <v>0</v>
      </c>
      <c r="CA162" s="394">
        <f t="shared" ref="CA162" si="2961">$BJ162*BF162</f>
        <v>0</v>
      </c>
      <c r="CB162" s="394">
        <f t="shared" ref="CB162" si="2962">$BJ162*BG162</f>
        <v>0</v>
      </c>
      <c r="CC162" s="394">
        <f t="shared" ref="CC162" si="2963">$BJ162*BH162</f>
        <v>0</v>
      </c>
      <c r="CD162" s="395">
        <f t="shared" ref="CD162" si="2964">$BJ162*BI162</f>
        <v>0</v>
      </c>
      <c r="CE162" s="433">
        <f>IF(N162="Nemení sa",1,0)</f>
        <v>0</v>
      </c>
      <c r="CF162" s="396">
        <f>AG162*$CE162</f>
        <v>0</v>
      </c>
      <c r="CG162" s="394">
        <f>AI162*$CE162</f>
        <v>0</v>
      </c>
      <c r="CH162" s="394">
        <f>AK162*$CE162</f>
        <v>0</v>
      </c>
      <c r="CI162" s="394">
        <f>AM162*$CE162</f>
        <v>0</v>
      </c>
      <c r="CJ162" s="395">
        <f>AO162*$CE162</f>
        <v>0</v>
      </c>
      <c r="CK162" s="434">
        <f t="shared" ref="CK162" si="2965">SUM(CF162:CJ164)</f>
        <v>0</v>
      </c>
      <c r="CL162" s="435">
        <f>IF(F162=vstupy!B$42,"1",0)</f>
        <v>0</v>
      </c>
      <c r="CM162" s="396">
        <f t="shared" ref="CM162" si="2966">IF($CL162="1",AP162,0)</f>
        <v>0</v>
      </c>
      <c r="CN162" s="394">
        <f t="shared" ref="CN162" si="2967">IF($CL162="1",AQ162,0)</f>
        <v>0</v>
      </c>
      <c r="CO162" s="394">
        <f t="shared" ref="CO162" si="2968">IF($CL162="1",AR162,0)</f>
        <v>0</v>
      </c>
      <c r="CP162" s="394">
        <f t="shared" ref="CP162" si="2969">IF($CL162="1",AS162,0)</f>
        <v>0</v>
      </c>
      <c r="CQ162" s="394">
        <f t="shared" ref="CQ162" si="2970">IF($CL162="1",AT162,0)</f>
        <v>0</v>
      </c>
      <c r="CR162" s="394">
        <f t="shared" ref="CR162" si="2971">IF($CL162="1",AU162,0)</f>
        <v>0</v>
      </c>
      <c r="CS162" s="394">
        <f t="shared" ref="CS162" si="2972">IF($CL162="1",AV162,0)</f>
        <v>0</v>
      </c>
      <c r="CT162" s="394">
        <f t="shared" ref="CT162" si="2973">IF($CL162="1",AW162,0)</f>
        <v>0</v>
      </c>
      <c r="CU162" s="394">
        <f t="shared" ref="CU162" si="2974">IF($CL162="1",AX162,0)</f>
        <v>0</v>
      </c>
      <c r="CV162" s="395">
        <f t="shared" ref="CV162" si="2975">IF($CL162="1",AY162,0)</f>
        <v>0</v>
      </c>
      <c r="CW162" s="393">
        <f>CP162+CT162+CV162</f>
        <v>0</v>
      </c>
      <c r="CX162" s="393">
        <f t="shared" ref="CX162" si="2976">CN162+CR162</f>
        <v>0</v>
      </c>
      <c r="CY162" s="396">
        <f t="shared" ref="CY162" si="2977">IF($CL162="1",AZ162,0)</f>
        <v>0</v>
      </c>
      <c r="CZ162" s="394">
        <f t="shared" ref="CZ162" si="2978">IF($CL162="1",BA162,0)</f>
        <v>0</v>
      </c>
      <c r="DA162" s="394">
        <f t="shared" ref="DA162" si="2979">IF($CL162="1",BB162,0)</f>
        <v>0</v>
      </c>
      <c r="DB162" s="394">
        <f t="shared" ref="DB162" si="2980">IF($CL162="1",BC162,0)</f>
        <v>0</v>
      </c>
      <c r="DC162" s="394">
        <f t="shared" ref="DC162" si="2981">IF($CL162="1",BD162,0)</f>
        <v>0</v>
      </c>
      <c r="DD162" s="394">
        <f t="shared" ref="DD162" si="2982">IF($CL162="1",BE162,0)</f>
        <v>0</v>
      </c>
      <c r="DE162" s="394">
        <f t="shared" ref="DE162" si="2983">IF($CL162="1",BF162,0)</f>
        <v>0</v>
      </c>
      <c r="DF162" s="394">
        <f t="shared" ref="DF162" si="2984">IF($CL162="1",BG162,0)</f>
        <v>0</v>
      </c>
      <c r="DG162" s="394">
        <f t="shared" ref="DG162" si="2985">IF($CL162="1",BH162,0)</f>
        <v>0</v>
      </c>
      <c r="DH162" s="395">
        <f t="shared" ref="DH162" si="2986">IF($CL162="1",BI162,0)</f>
        <v>0</v>
      </c>
      <c r="DI162" s="390">
        <f>DB162+DF162+DH162</f>
        <v>0</v>
      </c>
      <c r="DJ162" s="390">
        <f t="shared" ref="DJ162" si="2987">CZ162+DD162</f>
        <v>0</v>
      </c>
      <c r="DK162" s="431">
        <f>IF(CE162=0,1,0)</f>
        <v>1</v>
      </c>
      <c r="DL162" s="431">
        <f>IFERROR(IF($AF162="N",AH162+AJ162+AL162+AN162,AF162+AH162+AJ162+AL162+AN162),0)*$DK162</f>
        <v>0</v>
      </c>
      <c r="DM162" s="431">
        <f>(AG162+AI162+AK162+AM162+AO162)*$DK162</f>
        <v>0</v>
      </c>
      <c r="DN162" s="431">
        <f>AS162+AW162+AY162-CW162</f>
        <v>0</v>
      </c>
      <c r="DO162" s="431">
        <f>BC162+BG162+BI162-DI162</f>
        <v>0</v>
      </c>
      <c r="DP162" s="431">
        <f>DN162+DO162</f>
        <v>0</v>
      </c>
      <c r="DQ162" s="430" t="str">
        <f>IF(OR(F162=vstupy!B$40,F162=vstupy!B$41,F162=vstupy!B$42,),"0","1")</f>
        <v>0</v>
      </c>
      <c r="DR162" s="396">
        <f>IF($DQ162="1",AQ162,"0")+CF162</f>
        <v>0</v>
      </c>
      <c r="DS162" s="394">
        <f>IF($DQ162="1",AS162,"0")+CG162</f>
        <v>0</v>
      </c>
      <c r="DT162" s="394">
        <f>IF($DQ162="1",AU162,"0")+CH162</f>
        <v>0</v>
      </c>
      <c r="DU162" s="394">
        <f>IF($DQ162="1",AW162,"0")+CI162</f>
        <v>0</v>
      </c>
      <c r="DV162" s="395">
        <f>IF($DQ162="1",AY162,"0")+CJ162</f>
        <v>0</v>
      </c>
      <c r="DW162" s="461">
        <f t="shared" ref="DW162" si="2988">SUM(DR162:DV164)</f>
        <v>0</v>
      </c>
      <c r="DX162" s="396" t="str">
        <f t="shared" ref="DX162" si="2989">IF($DQ162="1",BA162,"0")</f>
        <v>0</v>
      </c>
      <c r="DY162" s="394" t="str">
        <f t="shared" ref="DY162" si="2990">IF($DQ162="1",BC162,"0")</f>
        <v>0</v>
      </c>
      <c r="DZ162" s="394" t="str">
        <f t="shared" ref="DZ162" si="2991">IF($DQ162="1",BE162,"0")</f>
        <v>0</v>
      </c>
      <c r="EA162" s="394" t="str">
        <f>IF($DQ162="1",BG162,"0")</f>
        <v>0</v>
      </c>
      <c r="EB162" s="395" t="str">
        <f>IF($DQ162="1",BI162,"0")</f>
        <v>0</v>
      </c>
      <c r="EC162" s="461">
        <f t="shared" ref="EC162" si="2992">SUM(DX162:EB164)</f>
        <v>0</v>
      </c>
      <c r="ED162" s="462">
        <f>EC162+DW162</f>
        <v>0</v>
      </c>
    </row>
    <row r="163" spans="2:134" ht="12.6" customHeight="1" x14ac:dyDescent="0.2">
      <c r="B163" s="477"/>
      <c r="C163" s="467"/>
      <c r="D163" s="467"/>
      <c r="E163" s="467"/>
      <c r="F163" s="486"/>
      <c r="G163" s="491"/>
      <c r="H163" s="497"/>
      <c r="I163" s="497"/>
      <c r="J163" s="527"/>
      <c r="K163" s="486"/>
      <c r="L163" s="452"/>
      <c r="M163" s="492"/>
      <c r="N163" s="452"/>
      <c r="O163" s="452"/>
      <c r="P163" s="452"/>
      <c r="Q163" s="428"/>
      <c r="R163" s="423"/>
      <c r="S163" s="452"/>
      <c r="T163" s="453"/>
      <c r="U163" s="428"/>
      <c r="V163" s="423"/>
      <c r="W163" s="452"/>
      <c r="X163" s="330" t="s">
        <v>157</v>
      </c>
      <c r="Y163" s="331" t="s">
        <v>152</v>
      </c>
      <c r="Z163" s="332">
        <f>VLOOKUP($X163,vstupy!$B$18:$F$31,MATCH($Y163,vstupy!$B$17:$F$17,0),0)</f>
        <v>0</v>
      </c>
      <c r="AA163" s="333" t="s">
        <v>158</v>
      </c>
      <c r="AB163" s="332">
        <f>VLOOKUP($AA163,vstupy!$B$34:$C$36,2,FALSE)</f>
        <v>0</v>
      </c>
      <c r="AC163" s="332">
        <f t="shared" si="2494"/>
        <v>0</v>
      </c>
      <c r="AD163" s="481"/>
      <c r="AE163" s="474"/>
      <c r="AF163" s="396"/>
      <c r="AG163" s="420"/>
      <c r="AH163" s="420"/>
      <c r="AI163" s="420"/>
      <c r="AJ163" s="420"/>
      <c r="AK163" s="420"/>
      <c r="AL163" s="420"/>
      <c r="AM163" s="427"/>
      <c r="AN163" s="420"/>
      <c r="AO163" s="422"/>
      <c r="AP163" s="396"/>
      <c r="AQ163" s="394"/>
      <c r="AR163" s="394"/>
      <c r="AS163" s="394"/>
      <c r="AT163" s="394"/>
      <c r="AU163" s="394"/>
      <c r="AV163" s="394"/>
      <c r="AW163" s="394"/>
      <c r="AX163" s="394"/>
      <c r="AY163" s="394"/>
      <c r="AZ163" s="394"/>
      <c r="BA163" s="394"/>
      <c r="BB163" s="394"/>
      <c r="BC163" s="394"/>
      <c r="BD163" s="394"/>
      <c r="BE163" s="394"/>
      <c r="BF163" s="394"/>
      <c r="BG163" s="394"/>
      <c r="BH163" s="394"/>
      <c r="BI163" s="534"/>
      <c r="BJ163" s="393"/>
      <c r="BK163" s="396"/>
      <c r="BL163" s="394"/>
      <c r="BM163" s="394"/>
      <c r="BN163" s="394"/>
      <c r="BO163" s="394"/>
      <c r="BP163" s="394"/>
      <c r="BQ163" s="394"/>
      <c r="BR163" s="394"/>
      <c r="BS163" s="394"/>
      <c r="BT163" s="395"/>
      <c r="BU163" s="396"/>
      <c r="BV163" s="394"/>
      <c r="BW163" s="394"/>
      <c r="BX163" s="394"/>
      <c r="BY163" s="394"/>
      <c r="BZ163" s="394"/>
      <c r="CA163" s="394"/>
      <c r="CB163" s="394"/>
      <c r="CC163" s="394"/>
      <c r="CD163" s="395"/>
      <c r="CE163" s="433"/>
      <c r="CF163" s="396"/>
      <c r="CG163" s="394"/>
      <c r="CH163" s="394"/>
      <c r="CI163" s="394"/>
      <c r="CJ163" s="395"/>
      <c r="CK163" s="434"/>
      <c r="CL163" s="436"/>
      <c r="CM163" s="396"/>
      <c r="CN163" s="394"/>
      <c r="CO163" s="394"/>
      <c r="CP163" s="394"/>
      <c r="CQ163" s="394"/>
      <c r="CR163" s="394"/>
      <c r="CS163" s="394"/>
      <c r="CT163" s="394"/>
      <c r="CU163" s="394"/>
      <c r="CV163" s="395"/>
      <c r="CW163" s="393"/>
      <c r="CX163" s="393"/>
      <c r="CY163" s="396"/>
      <c r="CZ163" s="394"/>
      <c r="DA163" s="394"/>
      <c r="DB163" s="394"/>
      <c r="DC163" s="394"/>
      <c r="DD163" s="394"/>
      <c r="DE163" s="394"/>
      <c r="DF163" s="394"/>
      <c r="DG163" s="394"/>
      <c r="DH163" s="395"/>
      <c r="DI163" s="390"/>
      <c r="DJ163" s="390"/>
      <c r="DK163" s="431"/>
      <c r="DL163" s="431"/>
      <c r="DM163" s="431"/>
      <c r="DN163" s="431"/>
      <c r="DO163" s="431"/>
      <c r="DP163" s="431"/>
      <c r="DQ163" s="430"/>
      <c r="DR163" s="396"/>
      <c r="DS163" s="394"/>
      <c r="DT163" s="394"/>
      <c r="DU163" s="394"/>
      <c r="DV163" s="395"/>
      <c r="DW163" s="461"/>
      <c r="DX163" s="396"/>
      <c r="DY163" s="394"/>
      <c r="DZ163" s="394"/>
      <c r="EA163" s="394"/>
      <c r="EB163" s="395"/>
      <c r="EC163" s="461"/>
      <c r="ED163" s="462"/>
    </row>
    <row r="164" spans="2:134" ht="12.6" customHeight="1" x14ac:dyDescent="0.2">
      <c r="B164" s="477"/>
      <c r="C164" s="467"/>
      <c r="D164" s="467"/>
      <c r="E164" s="467"/>
      <c r="F164" s="487"/>
      <c r="G164" s="491"/>
      <c r="H164" s="498"/>
      <c r="I164" s="498"/>
      <c r="J164" s="528"/>
      <c r="K164" s="487"/>
      <c r="L164" s="452"/>
      <c r="M164" s="492"/>
      <c r="N164" s="452"/>
      <c r="O164" s="452"/>
      <c r="P164" s="452"/>
      <c r="Q164" s="428"/>
      <c r="R164" s="423"/>
      <c r="S164" s="452"/>
      <c r="T164" s="453"/>
      <c r="U164" s="428"/>
      <c r="V164" s="423"/>
      <c r="W164" s="452"/>
      <c r="X164" s="330" t="s">
        <v>157</v>
      </c>
      <c r="Y164" s="331" t="s">
        <v>152</v>
      </c>
      <c r="Z164" s="332">
        <f>VLOOKUP($X164,vstupy!$B$18:$F$31,MATCH($Y164,vstupy!$B$17:$F$17,0),0)</f>
        <v>0</v>
      </c>
      <c r="AA164" s="333" t="s">
        <v>158</v>
      </c>
      <c r="AB164" s="332">
        <f>VLOOKUP($AA164,vstupy!$B$34:$C$36,2,FALSE)</f>
        <v>0</v>
      </c>
      <c r="AC164" s="332">
        <f t="shared" si="2494"/>
        <v>0</v>
      </c>
      <c r="AD164" s="482"/>
      <c r="AE164" s="475"/>
      <c r="AF164" s="396"/>
      <c r="AG164" s="420"/>
      <c r="AH164" s="420"/>
      <c r="AI164" s="420"/>
      <c r="AJ164" s="420"/>
      <c r="AK164" s="420"/>
      <c r="AL164" s="420"/>
      <c r="AM164" s="419"/>
      <c r="AN164" s="420"/>
      <c r="AO164" s="422"/>
      <c r="AP164" s="396"/>
      <c r="AQ164" s="394"/>
      <c r="AR164" s="394"/>
      <c r="AS164" s="394"/>
      <c r="AT164" s="394"/>
      <c r="AU164" s="394"/>
      <c r="AV164" s="394"/>
      <c r="AW164" s="394"/>
      <c r="AX164" s="394"/>
      <c r="AY164" s="394"/>
      <c r="AZ164" s="394"/>
      <c r="BA164" s="394"/>
      <c r="BB164" s="394"/>
      <c r="BC164" s="394"/>
      <c r="BD164" s="394"/>
      <c r="BE164" s="394"/>
      <c r="BF164" s="394"/>
      <c r="BG164" s="394"/>
      <c r="BH164" s="394"/>
      <c r="BI164" s="534"/>
      <c r="BJ164" s="393"/>
      <c r="BK164" s="396"/>
      <c r="BL164" s="394"/>
      <c r="BM164" s="394"/>
      <c r="BN164" s="394"/>
      <c r="BO164" s="394"/>
      <c r="BP164" s="394"/>
      <c r="BQ164" s="394"/>
      <c r="BR164" s="394"/>
      <c r="BS164" s="394"/>
      <c r="BT164" s="395"/>
      <c r="BU164" s="396"/>
      <c r="BV164" s="394"/>
      <c r="BW164" s="394"/>
      <c r="BX164" s="394"/>
      <c r="BY164" s="394"/>
      <c r="BZ164" s="394"/>
      <c r="CA164" s="394"/>
      <c r="CB164" s="394"/>
      <c r="CC164" s="394"/>
      <c r="CD164" s="395"/>
      <c r="CE164" s="433"/>
      <c r="CF164" s="396"/>
      <c r="CG164" s="394"/>
      <c r="CH164" s="394"/>
      <c r="CI164" s="394"/>
      <c r="CJ164" s="395"/>
      <c r="CK164" s="434"/>
      <c r="CL164" s="437"/>
      <c r="CM164" s="396"/>
      <c r="CN164" s="394"/>
      <c r="CO164" s="394"/>
      <c r="CP164" s="394"/>
      <c r="CQ164" s="394"/>
      <c r="CR164" s="394"/>
      <c r="CS164" s="394"/>
      <c r="CT164" s="394"/>
      <c r="CU164" s="394"/>
      <c r="CV164" s="395"/>
      <c r="CW164" s="393"/>
      <c r="CX164" s="393"/>
      <c r="CY164" s="396"/>
      <c r="CZ164" s="394"/>
      <c r="DA164" s="394"/>
      <c r="DB164" s="394"/>
      <c r="DC164" s="394"/>
      <c r="DD164" s="394"/>
      <c r="DE164" s="394"/>
      <c r="DF164" s="394"/>
      <c r="DG164" s="394"/>
      <c r="DH164" s="395"/>
      <c r="DI164" s="390"/>
      <c r="DJ164" s="390"/>
      <c r="DK164" s="431"/>
      <c r="DL164" s="431"/>
      <c r="DM164" s="431"/>
      <c r="DN164" s="431"/>
      <c r="DO164" s="431"/>
      <c r="DP164" s="431"/>
      <c r="DQ164" s="430"/>
      <c r="DR164" s="396"/>
      <c r="DS164" s="394"/>
      <c r="DT164" s="394"/>
      <c r="DU164" s="394"/>
      <c r="DV164" s="395"/>
      <c r="DW164" s="461"/>
      <c r="DX164" s="396"/>
      <c r="DY164" s="394"/>
      <c r="DZ164" s="394"/>
      <c r="EA164" s="394"/>
      <c r="EB164" s="395"/>
      <c r="EC164" s="461"/>
      <c r="ED164" s="462"/>
    </row>
    <row r="165" spans="2:134" ht="12.6" customHeight="1" x14ac:dyDescent="0.2">
      <c r="B165" s="499">
        <f t="shared" ref="B165" si="2993">B162+1</f>
        <v>53</v>
      </c>
      <c r="C165" s="466"/>
      <c r="D165" s="466"/>
      <c r="E165" s="466"/>
      <c r="F165" s="470" t="s">
        <v>212</v>
      </c>
      <c r="G165" s="489"/>
      <c r="H165" s="509" t="str">
        <f t="shared" ref="H165" si="2994">IF($F165="3e)  Skoršia transpozícia  - zavedenie transpozície pred termínom ktorý určuje smernica EÚ. "," ","")</f>
        <v/>
      </c>
      <c r="I165" s="509" t="str">
        <f t="shared" ref="I165" si="2995">IF($F165="3e)  Skoršia transpozícia  - zavedenie transpozície pred termínom ktorý určuje smernica EÚ. ",$H165,"NA")</f>
        <v>NA</v>
      </c>
      <c r="J165" s="523">
        <f>IF(I165&gt;12,1,I165/12)</f>
        <v>1</v>
      </c>
      <c r="K165" s="470"/>
      <c r="L165" s="451"/>
      <c r="M165" s="493">
        <f>IF(L165="N",0,L165)</f>
        <v>0</v>
      </c>
      <c r="N165" s="451" t="s">
        <v>212</v>
      </c>
      <c r="O165" s="451"/>
      <c r="P165" s="451"/>
      <c r="Q165" s="429" t="s">
        <v>36</v>
      </c>
      <c r="R165" s="424">
        <f>VLOOKUP(Q165,vstupy!$B$3:$C$15,2,FALSE)</f>
        <v>0</v>
      </c>
      <c r="S165" s="451"/>
      <c r="T165" s="454"/>
      <c r="U165" s="429" t="s">
        <v>36</v>
      </c>
      <c r="V165" s="424">
        <f>VLOOKUP(U165,vstupy!$B$3:$C$15,2,FALSE)</f>
        <v>0</v>
      </c>
      <c r="W165" s="451"/>
      <c r="X165" s="194" t="s">
        <v>157</v>
      </c>
      <c r="Y165" s="208" t="s">
        <v>152</v>
      </c>
      <c r="Z165" s="205">
        <f>VLOOKUP($X165,vstupy!$B$18:$F$31,MATCH($Y165,vstupy!$B$17:$F$17,0),0)</f>
        <v>0</v>
      </c>
      <c r="AA165" s="133" t="s">
        <v>158</v>
      </c>
      <c r="AB165" s="205">
        <f>VLOOKUP($AA165,vstupy!$B$34:$C$36,2,FALSE)</f>
        <v>0</v>
      </c>
      <c r="AC165" s="205">
        <f t="shared" si="2494"/>
        <v>0</v>
      </c>
      <c r="AD165" s="500" t="s">
        <v>36</v>
      </c>
      <c r="AE165" s="473">
        <f>VLOOKUP(AD165,vstupy!$B$3:$C$15,2,FALSE)</f>
        <v>0</v>
      </c>
      <c r="AF165" s="476" t="str">
        <f>IFERROR(IF(M165=0,"N",O165/L165*J165),0)</f>
        <v>N</v>
      </c>
      <c r="AG165" s="420">
        <f>O165*J165</f>
        <v>0</v>
      </c>
      <c r="AH165" s="432">
        <f t="shared" ref="AH165" si="2996">P165*R165*J165</f>
        <v>0</v>
      </c>
      <c r="AI165" s="419">
        <f t="shared" ref="AI165" si="2997">IFERROR(AH165*M165,0)</f>
        <v>0</v>
      </c>
      <c r="AJ165" s="432" t="str">
        <f t="shared" ref="AJ165" si="2998">IFERROR(IF(M165=0,"N",S165/L165*J165),0)</f>
        <v>N</v>
      </c>
      <c r="AK165" s="420">
        <f t="shared" ref="AK165" si="2999">S165*J165</f>
        <v>0</v>
      </c>
      <c r="AL165" s="420">
        <f>T165*V165*J165</f>
        <v>0</v>
      </c>
      <c r="AM165" s="425">
        <f t="shared" ref="AM165" si="3000">IFERROR(AL165*M165,0)</f>
        <v>0</v>
      </c>
      <c r="AN165" s="419">
        <f t="shared" ref="AN165" si="3001">IF(W165&gt;0,IF(AE165&gt;0,($G$5/160)*(W165/60)*AE165*J165,0),IF(AE165&gt;0,($G$5/160)*((AC165+AC166+AC167)/60)*AE165*J165,0))</f>
        <v>0</v>
      </c>
      <c r="AO165" s="422">
        <f>IFERROR(AN165*M165,0)</f>
        <v>0</v>
      </c>
      <c r="AP165" s="396">
        <f t="shared" ref="AP165" si="3002">IF($N165="In (zvyšuje náklady)",AF165,0)</f>
        <v>0</v>
      </c>
      <c r="AQ165" s="394">
        <f t="shared" ref="AQ165" si="3003">IF($N165="In (zvyšuje náklady)",AG165,0)</f>
        <v>0</v>
      </c>
      <c r="AR165" s="394">
        <f t="shared" ref="AR165" si="3004">IF($N165="In (zvyšuje náklady)",AH165,0)</f>
        <v>0</v>
      </c>
      <c r="AS165" s="394">
        <f t="shared" ref="AS165" si="3005">IF($N165="In (zvyšuje náklady)",AI165,0)</f>
        <v>0</v>
      </c>
      <c r="AT165" s="394">
        <f t="shared" ref="AT165" si="3006">IF($N165="In (zvyšuje náklady)",AJ165,0)</f>
        <v>0</v>
      </c>
      <c r="AU165" s="394">
        <f t="shared" ref="AU165" si="3007">IF($N165="In (zvyšuje náklady)",AK165,0)</f>
        <v>0</v>
      </c>
      <c r="AV165" s="394">
        <f t="shared" ref="AV165" si="3008">IF($N165="In (zvyšuje náklady)",AL165,0)</f>
        <v>0</v>
      </c>
      <c r="AW165" s="394">
        <f t="shared" ref="AW165" si="3009">IF($N165="In (zvyšuje náklady)",AM165,0)</f>
        <v>0</v>
      </c>
      <c r="AX165" s="394">
        <f t="shared" ref="AX165" si="3010">IF($N165="In (zvyšuje náklady)",AN165,0)</f>
        <v>0</v>
      </c>
      <c r="AY165" s="394">
        <f t="shared" ref="AY165" si="3011">IF($N165="In (zvyšuje náklady)",AO165,0)</f>
        <v>0</v>
      </c>
      <c r="AZ165" s="394" t="str">
        <f t="shared" ref="AZ165" si="3012">IF($N165="Out (znižuje náklady)",AF165,"0")</f>
        <v>0</v>
      </c>
      <c r="BA165" s="394" t="str">
        <f t="shared" ref="BA165" si="3013">IF($N165="Out (znižuje náklady)",AG165,"0")</f>
        <v>0</v>
      </c>
      <c r="BB165" s="394" t="str">
        <f t="shared" ref="BB165" si="3014">IF($N165="Out (znižuje náklady)",AH165,"0")</f>
        <v>0</v>
      </c>
      <c r="BC165" s="394" t="str">
        <f t="shared" ref="BC165" si="3015">IF($N165="Out (znižuje náklady)",AI165,"0")</f>
        <v>0</v>
      </c>
      <c r="BD165" s="394" t="str">
        <f t="shared" ref="BD165" si="3016">IF($N165="Out (znižuje náklady)",AJ165,"0")</f>
        <v>0</v>
      </c>
      <c r="BE165" s="394" t="str">
        <f t="shared" ref="BE165" si="3017">IF($N165="Out (znižuje náklady)",AK165,"0")</f>
        <v>0</v>
      </c>
      <c r="BF165" s="394" t="str">
        <f t="shared" ref="BF165" si="3018">IF($N165="Out (znižuje náklady)",AL165,"0")</f>
        <v>0</v>
      </c>
      <c r="BG165" s="394" t="str">
        <f t="shared" ref="BG165" si="3019">IF($N165="Out (znižuje náklady)",AM165,"0")</f>
        <v>0</v>
      </c>
      <c r="BH165" s="394" t="str">
        <f t="shared" ref="BH165" si="3020">IF($N165="Out (znižuje náklady)",AN165,"0")</f>
        <v>0</v>
      </c>
      <c r="BI165" s="534" t="str">
        <f t="shared" ref="BI165" si="3021">IF($N165="Out (znižuje náklady)",AO165,"0")</f>
        <v>0</v>
      </c>
      <c r="BJ165" s="393">
        <f>IF(F165=vstupy!$B$47,0,1)</f>
        <v>1</v>
      </c>
      <c r="BK165" s="396">
        <f t="shared" ref="BK165" si="3022">$BJ165*AP165</f>
        <v>0</v>
      </c>
      <c r="BL165" s="394">
        <f t="shared" ref="BL165" si="3023">$BJ165*AQ165</f>
        <v>0</v>
      </c>
      <c r="BM165" s="394">
        <f t="shared" ref="BM165" si="3024">$BJ165*AR165</f>
        <v>0</v>
      </c>
      <c r="BN165" s="394">
        <f t="shared" ref="BN165" si="3025">$BJ165*AS165</f>
        <v>0</v>
      </c>
      <c r="BO165" s="394">
        <f t="shared" ref="BO165" si="3026">$BJ165*AT165</f>
        <v>0</v>
      </c>
      <c r="BP165" s="394">
        <f t="shared" ref="BP165" si="3027">$BJ165*AU165</f>
        <v>0</v>
      </c>
      <c r="BQ165" s="394">
        <f t="shared" ref="BQ165" si="3028">$BJ165*AV165</f>
        <v>0</v>
      </c>
      <c r="BR165" s="394">
        <f t="shared" ref="BR165" si="3029">$BJ165*AW165</f>
        <v>0</v>
      </c>
      <c r="BS165" s="394">
        <f t="shared" ref="BS165" si="3030">$BJ165*AX165</f>
        <v>0</v>
      </c>
      <c r="BT165" s="395">
        <f t="shared" ref="BT165" si="3031">$BJ165*AY165</f>
        <v>0</v>
      </c>
      <c r="BU165" s="396">
        <f t="shared" ref="BU165" si="3032">$BJ165*AZ165</f>
        <v>0</v>
      </c>
      <c r="BV165" s="394">
        <f t="shared" ref="BV165" si="3033">$BJ165*BA165</f>
        <v>0</v>
      </c>
      <c r="BW165" s="394">
        <f t="shared" ref="BW165" si="3034">$BJ165*BB165</f>
        <v>0</v>
      </c>
      <c r="BX165" s="394">
        <f t="shared" ref="BX165" si="3035">$BJ165*BC165</f>
        <v>0</v>
      </c>
      <c r="BY165" s="394">
        <f t="shared" ref="BY165" si="3036">$BJ165*BD165</f>
        <v>0</v>
      </c>
      <c r="BZ165" s="394">
        <f t="shared" ref="BZ165" si="3037">$BJ165*BE165</f>
        <v>0</v>
      </c>
      <c r="CA165" s="394">
        <f t="shared" ref="CA165" si="3038">$BJ165*BF165</f>
        <v>0</v>
      </c>
      <c r="CB165" s="394">
        <f t="shared" ref="CB165" si="3039">$BJ165*BG165</f>
        <v>0</v>
      </c>
      <c r="CC165" s="394">
        <f t="shared" ref="CC165" si="3040">$BJ165*BH165</f>
        <v>0</v>
      </c>
      <c r="CD165" s="395">
        <f t="shared" ref="CD165" si="3041">$BJ165*BI165</f>
        <v>0</v>
      </c>
      <c r="CE165" s="433">
        <f>IF(N165="Nemení sa",1,0)</f>
        <v>0</v>
      </c>
      <c r="CF165" s="396">
        <f>AG165*$CE165</f>
        <v>0</v>
      </c>
      <c r="CG165" s="394">
        <f>AI165*$CE165</f>
        <v>0</v>
      </c>
      <c r="CH165" s="394">
        <f>AK165*$CE165</f>
        <v>0</v>
      </c>
      <c r="CI165" s="394">
        <f>AM165*$CE165</f>
        <v>0</v>
      </c>
      <c r="CJ165" s="395">
        <f>AO165*$CE165</f>
        <v>0</v>
      </c>
      <c r="CK165" s="434">
        <f t="shared" ref="CK165" si="3042">SUM(CF165:CJ167)</f>
        <v>0</v>
      </c>
      <c r="CL165" s="435">
        <f>IF(F165=vstupy!B$42,"1",0)</f>
        <v>0</v>
      </c>
      <c r="CM165" s="396">
        <f t="shared" ref="CM165" si="3043">IF($CL165="1",AP165,0)</f>
        <v>0</v>
      </c>
      <c r="CN165" s="394">
        <f t="shared" ref="CN165" si="3044">IF($CL165="1",AQ165,0)</f>
        <v>0</v>
      </c>
      <c r="CO165" s="394">
        <f t="shared" ref="CO165" si="3045">IF($CL165="1",AR165,0)</f>
        <v>0</v>
      </c>
      <c r="CP165" s="394">
        <f t="shared" ref="CP165" si="3046">IF($CL165="1",AS165,0)</f>
        <v>0</v>
      </c>
      <c r="CQ165" s="394">
        <f t="shared" ref="CQ165" si="3047">IF($CL165="1",AT165,0)</f>
        <v>0</v>
      </c>
      <c r="CR165" s="394">
        <f t="shared" ref="CR165" si="3048">IF($CL165="1",AU165,0)</f>
        <v>0</v>
      </c>
      <c r="CS165" s="394">
        <f t="shared" ref="CS165" si="3049">IF($CL165="1",AV165,0)</f>
        <v>0</v>
      </c>
      <c r="CT165" s="394">
        <f t="shared" ref="CT165" si="3050">IF($CL165="1",AW165,0)</f>
        <v>0</v>
      </c>
      <c r="CU165" s="394">
        <f t="shared" ref="CU165" si="3051">IF($CL165="1",AX165,0)</f>
        <v>0</v>
      </c>
      <c r="CV165" s="395">
        <f t="shared" ref="CV165" si="3052">IF($CL165="1",AY165,0)</f>
        <v>0</v>
      </c>
      <c r="CW165" s="393">
        <f>CP165+CT165+CV165</f>
        <v>0</v>
      </c>
      <c r="CX165" s="393">
        <f t="shared" ref="CX165" si="3053">CN165+CR165</f>
        <v>0</v>
      </c>
      <c r="CY165" s="396">
        <f t="shared" ref="CY165" si="3054">IF($CL165="1",AZ165,0)</f>
        <v>0</v>
      </c>
      <c r="CZ165" s="394">
        <f t="shared" ref="CZ165" si="3055">IF($CL165="1",BA165,0)</f>
        <v>0</v>
      </c>
      <c r="DA165" s="394">
        <f t="shared" ref="DA165" si="3056">IF($CL165="1",BB165,0)</f>
        <v>0</v>
      </c>
      <c r="DB165" s="394">
        <f t="shared" ref="DB165" si="3057">IF($CL165="1",BC165,0)</f>
        <v>0</v>
      </c>
      <c r="DC165" s="394">
        <f t="shared" ref="DC165" si="3058">IF($CL165="1",BD165,0)</f>
        <v>0</v>
      </c>
      <c r="DD165" s="394">
        <f t="shared" ref="DD165" si="3059">IF($CL165="1",BE165,0)</f>
        <v>0</v>
      </c>
      <c r="DE165" s="394">
        <f t="shared" ref="DE165" si="3060">IF($CL165="1",BF165,0)</f>
        <v>0</v>
      </c>
      <c r="DF165" s="394">
        <f t="shared" ref="DF165" si="3061">IF($CL165="1",BG165,0)</f>
        <v>0</v>
      </c>
      <c r="DG165" s="394">
        <f t="shared" ref="DG165" si="3062">IF($CL165="1",BH165,0)</f>
        <v>0</v>
      </c>
      <c r="DH165" s="395">
        <f t="shared" ref="DH165" si="3063">IF($CL165="1",BI165,0)</f>
        <v>0</v>
      </c>
      <c r="DI165" s="390">
        <f>DB165+DF165+DH165</f>
        <v>0</v>
      </c>
      <c r="DJ165" s="390">
        <f t="shared" ref="DJ165" si="3064">CZ165+DD165</f>
        <v>0</v>
      </c>
      <c r="DK165" s="431">
        <f>IF(CE165=0,1,0)</f>
        <v>1</v>
      </c>
      <c r="DL165" s="431">
        <f>IFERROR(IF($AF165="N",AH165+AJ165+AL165+AN165,AF165+AH165+AJ165+AL165+AN165),0)*$DK165</f>
        <v>0</v>
      </c>
      <c r="DM165" s="431">
        <f>(AG165+AI165+AK165+AM165+AO165)*$DK165</f>
        <v>0</v>
      </c>
      <c r="DN165" s="431">
        <f>AS165+AW165+AY165-CW165</f>
        <v>0</v>
      </c>
      <c r="DO165" s="431">
        <f>BC165+BG165+BI165-DI165</f>
        <v>0</v>
      </c>
      <c r="DP165" s="431">
        <f>DN165+DO165</f>
        <v>0</v>
      </c>
      <c r="DQ165" s="430" t="str">
        <f>IF(OR(F165=vstupy!B$40,F165=vstupy!B$41,F165=vstupy!B$42,),"0","1")</f>
        <v>0</v>
      </c>
      <c r="DR165" s="396">
        <f>IF($DQ165="1",AQ165,"0")+CF165</f>
        <v>0</v>
      </c>
      <c r="DS165" s="394">
        <f>IF($DQ165="1",AS165,"0")+CG165</f>
        <v>0</v>
      </c>
      <c r="DT165" s="394">
        <f>IF($DQ165="1",AU165,"0")+CH165</f>
        <v>0</v>
      </c>
      <c r="DU165" s="394">
        <f>IF($DQ165="1",AW165,"0")+CI165</f>
        <v>0</v>
      </c>
      <c r="DV165" s="395">
        <f>IF($DQ165="1",AY165,"0")+CJ165</f>
        <v>0</v>
      </c>
      <c r="DW165" s="461">
        <f t="shared" ref="DW165" si="3065">SUM(DR165:DV167)</f>
        <v>0</v>
      </c>
      <c r="DX165" s="396" t="str">
        <f t="shared" ref="DX165" si="3066">IF($DQ165="1",BA165,"0")</f>
        <v>0</v>
      </c>
      <c r="DY165" s="394" t="str">
        <f t="shared" ref="DY165" si="3067">IF($DQ165="1",BC165,"0")</f>
        <v>0</v>
      </c>
      <c r="DZ165" s="394" t="str">
        <f t="shared" ref="DZ165" si="3068">IF($DQ165="1",BE165,"0")</f>
        <v>0</v>
      </c>
      <c r="EA165" s="394" t="str">
        <f>IF($DQ165="1",BG165,"0")</f>
        <v>0</v>
      </c>
      <c r="EB165" s="395" t="str">
        <f>IF($DQ165="1",BI165,"0")</f>
        <v>0</v>
      </c>
      <c r="EC165" s="461">
        <f t="shared" ref="EC165" si="3069">SUM(DX165:EB167)</f>
        <v>0</v>
      </c>
      <c r="ED165" s="462">
        <f>EC165+DW165</f>
        <v>0</v>
      </c>
    </row>
    <row r="166" spans="2:134" ht="12.6" customHeight="1" x14ac:dyDescent="0.2">
      <c r="B166" s="499"/>
      <c r="C166" s="466"/>
      <c r="D166" s="466"/>
      <c r="E166" s="466"/>
      <c r="F166" s="471"/>
      <c r="G166" s="489"/>
      <c r="H166" s="510"/>
      <c r="I166" s="510"/>
      <c r="J166" s="524"/>
      <c r="K166" s="471"/>
      <c r="L166" s="451"/>
      <c r="M166" s="493"/>
      <c r="N166" s="451"/>
      <c r="O166" s="451"/>
      <c r="P166" s="451"/>
      <c r="Q166" s="429"/>
      <c r="R166" s="424"/>
      <c r="S166" s="451"/>
      <c r="T166" s="454"/>
      <c r="U166" s="429"/>
      <c r="V166" s="424"/>
      <c r="W166" s="451"/>
      <c r="X166" s="194" t="s">
        <v>157</v>
      </c>
      <c r="Y166" s="208" t="s">
        <v>152</v>
      </c>
      <c r="Z166" s="205">
        <f>VLOOKUP($X166,vstupy!$B$18:$F$31,MATCH($Y166,vstupy!$B$17:$F$17,0),0)</f>
        <v>0</v>
      </c>
      <c r="AA166" s="133" t="s">
        <v>158</v>
      </c>
      <c r="AB166" s="205">
        <f>VLOOKUP($AA166,vstupy!$B$34:$C$36,2,FALSE)</f>
        <v>0</v>
      </c>
      <c r="AC166" s="205">
        <f t="shared" si="2494"/>
        <v>0</v>
      </c>
      <c r="AD166" s="501"/>
      <c r="AE166" s="474"/>
      <c r="AF166" s="396"/>
      <c r="AG166" s="420"/>
      <c r="AH166" s="420"/>
      <c r="AI166" s="420"/>
      <c r="AJ166" s="420"/>
      <c r="AK166" s="420"/>
      <c r="AL166" s="420"/>
      <c r="AM166" s="427"/>
      <c r="AN166" s="420"/>
      <c r="AO166" s="422"/>
      <c r="AP166" s="396"/>
      <c r="AQ166" s="394"/>
      <c r="AR166" s="394"/>
      <c r="AS166" s="394"/>
      <c r="AT166" s="394"/>
      <c r="AU166" s="394"/>
      <c r="AV166" s="394"/>
      <c r="AW166" s="394"/>
      <c r="AX166" s="394"/>
      <c r="AY166" s="394"/>
      <c r="AZ166" s="394"/>
      <c r="BA166" s="394"/>
      <c r="BB166" s="394"/>
      <c r="BC166" s="394"/>
      <c r="BD166" s="394"/>
      <c r="BE166" s="394"/>
      <c r="BF166" s="394"/>
      <c r="BG166" s="394"/>
      <c r="BH166" s="394"/>
      <c r="BI166" s="534"/>
      <c r="BJ166" s="393"/>
      <c r="BK166" s="396"/>
      <c r="BL166" s="394"/>
      <c r="BM166" s="394"/>
      <c r="BN166" s="394"/>
      <c r="BO166" s="394"/>
      <c r="BP166" s="394"/>
      <c r="BQ166" s="394"/>
      <c r="BR166" s="394"/>
      <c r="BS166" s="394"/>
      <c r="BT166" s="395"/>
      <c r="BU166" s="396"/>
      <c r="BV166" s="394"/>
      <c r="BW166" s="394"/>
      <c r="BX166" s="394"/>
      <c r="BY166" s="394"/>
      <c r="BZ166" s="394"/>
      <c r="CA166" s="394"/>
      <c r="CB166" s="394"/>
      <c r="CC166" s="394"/>
      <c r="CD166" s="395"/>
      <c r="CE166" s="433"/>
      <c r="CF166" s="396"/>
      <c r="CG166" s="394"/>
      <c r="CH166" s="394"/>
      <c r="CI166" s="394"/>
      <c r="CJ166" s="395"/>
      <c r="CK166" s="434"/>
      <c r="CL166" s="436"/>
      <c r="CM166" s="396"/>
      <c r="CN166" s="394"/>
      <c r="CO166" s="394"/>
      <c r="CP166" s="394"/>
      <c r="CQ166" s="394"/>
      <c r="CR166" s="394"/>
      <c r="CS166" s="394"/>
      <c r="CT166" s="394"/>
      <c r="CU166" s="394"/>
      <c r="CV166" s="395"/>
      <c r="CW166" s="393"/>
      <c r="CX166" s="393"/>
      <c r="CY166" s="396"/>
      <c r="CZ166" s="394"/>
      <c r="DA166" s="394"/>
      <c r="DB166" s="394"/>
      <c r="DC166" s="394"/>
      <c r="DD166" s="394"/>
      <c r="DE166" s="394"/>
      <c r="DF166" s="394"/>
      <c r="DG166" s="394"/>
      <c r="DH166" s="395"/>
      <c r="DI166" s="390"/>
      <c r="DJ166" s="390"/>
      <c r="DK166" s="431"/>
      <c r="DL166" s="431"/>
      <c r="DM166" s="431"/>
      <c r="DN166" s="431"/>
      <c r="DO166" s="431"/>
      <c r="DP166" s="431"/>
      <c r="DQ166" s="430"/>
      <c r="DR166" s="396"/>
      <c r="DS166" s="394"/>
      <c r="DT166" s="394"/>
      <c r="DU166" s="394"/>
      <c r="DV166" s="395"/>
      <c r="DW166" s="461"/>
      <c r="DX166" s="396"/>
      <c r="DY166" s="394"/>
      <c r="DZ166" s="394"/>
      <c r="EA166" s="394"/>
      <c r="EB166" s="395"/>
      <c r="EC166" s="461"/>
      <c r="ED166" s="462"/>
    </row>
    <row r="167" spans="2:134" ht="12.6" customHeight="1" x14ac:dyDescent="0.2">
      <c r="B167" s="499"/>
      <c r="C167" s="466"/>
      <c r="D167" s="466"/>
      <c r="E167" s="466"/>
      <c r="F167" s="472"/>
      <c r="G167" s="489"/>
      <c r="H167" s="511"/>
      <c r="I167" s="511"/>
      <c r="J167" s="525"/>
      <c r="K167" s="472"/>
      <c r="L167" s="451"/>
      <c r="M167" s="493"/>
      <c r="N167" s="451"/>
      <c r="O167" s="451"/>
      <c r="P167" s="451"/>
      <c r="Q167" s="429"/>
      <c r="R167" s="424"/>
      <c r="S167" s="451"/>
      <c r="T167" s="454"/>
      <c r="U167" s="429"/>
      <c r="V167" s="424"/>
      <c r="W167" s="451"/>
      <c r="X167" s="194" t="s">
        <v>157</v>
      </c>
      <c r="Y167" s="208" t="s">
        <v>152</v>
      </c>
      <c r="Z167" s="205">
        <f>VLOOKUP($X167,vstupy!$B$18:$F$31,MATCH($Y167,vstupy!$B$17:$F$17,0),0)</f>
        <v>0</v>
      </c>
      <c r="AA167" s="133" t="s">
        <v>158</v>
      </c>
      <c r="AB167" s="205">
        <f>VLOOKUP($AA167,vstupy!$B$34:$C$36,2,FALSE)</f>
        <v>0</v>
      </c>
      <c r="AC167" s="205">
        <f t="shared" si="2494"/>
        <v>0</v>
      </c>
      <c r="AD167" s="502"/>
      <c r="AE167" s="475"/>
      <c r="AF167" s="396"/>
      <c r="AG167" s="420"/>
      <c r="AH167" s="420"/>
      <c r="AI167" s="420"/>
      <c r="AJ167" s="420"/>
      <c r="AK167" s="420"/>
      <c r="AL167" s="420"/>
      <c r="AM167" s="419"/>
      <c r="AN167" s="420"/>
      <c r="AO167" s="422"/>
      <c r="AP167" s="396"/>
      <c r="AQ167" s="394"/>
      <c r="AR167" s="394"/>
      <c r="AS167" s="394"/>
      <c r="AT167" s="394"/>
      <c r="AU167" s="394"/>
      <c r="AV167" s="394"/>
      <c r="AW167" s="394"/>
      <c r="AX167" s="394"/>
      <c r="AY167" s="394"/>
      <c r="AZ167" s="394"/>
      <c r="BA167" s="394"/>
      <c r="BB167" s="394"/>
      <c r="BC167" s="394"/>
      <c r="BD167" s="394"/>
      <c r="BE167" s="394"/>
      <c r="BF167" s="394"/>
      <c r="BG167" s="394"/>
      <c r="BH167" s="394"/>
      <c r="BI167" s="534"/>
      <c r="BJ167" s="393"/>
      <c r="BK167" s="396"/>
      <c r="BL167" s="394"/>
      <c r="BM167" s="394"/>
      <c r="BN167" s="394"/>
      <c r="BO167" s="394"/>
      <c r="BP167" s="394"/>
      <c r="BQ167" s="394"/>
      <c r="BR167" s="394"/>
      <c r="BS167" s="394"/>
      <c r="BT167" s="395"/>
      <c r="BU167" s="396"/>
      <c r="BV167" s="394"/>
      <c r="BW167" s="394"/>
      <c r="BX167" s="394"/>
      <c r="BY167" s="394"/>
      <c r="BZ167" s="394"/>
      <c r="CA167" s="394"/>
      <c r="CB167" s="394"/>
      <c r="CC167" s="394"/>
      <c r="CD167" s="395"/>
      <c r="CE167" s="433"/>
      <c r="CF167" s="396"/>
      <c r="CG167" s="394"/>
      <c r="CH167" s="394"/>
      <c r="CI167" s="394"/>
      <c r="CJ167" s="395"/>
      <c r="CK167" s="434"/>
      <c r="CL167" s="437"/>
      <c r="CM167" s="396"/>
      <c r="CN167" s="394"/>
      <c r="CO167" s="394"/>
      <c r="CP167" s="394"/>
      <c r="CQ167" s="394"/>
      <c r="CR167" s="394"/>
      <c r="CS167" s="394"/>
      <c r="CT167" s="394"/>
      <c r="CU167" s="394"/>
      <c r="CV167" s="395"/>
      <c r="CW167" s="393"/>
      <c r="CX167" s="393"/>
      <c r="CY167" s="396"/>
      <c r="CZ167" s="394"/>
      <c r="DA167" s="394"/>
      <c r="DB167" s="394"/>
      <c r="DC167" s="394"/>
      <c r="DD167" s="394"/>
      <c r="DE167" s="394"/>
      <c r="DF167" s="394"/>
      <c r="DG167" s="394"/>
      <c r="DH167" s="395"/>
      <c r="DI167" s="390"/>
      <c r="DJ167" s="390"/>
      <c r="DK167" s="431"/>
      <c r="DL167" s="431"/>
      <c r="DM167" s="431"/>
      <c r="DN167" s="431"/>
      <c r="DO167" s="431"/>
      <c r="DP167" s="431"/>
      <c r="DQ167" s="430"/>
      <c r="DR167" s="396"/>
      <c r="DS167" s="394"/>
      <c r="DT167" s="394"/>
      <c r="DU167" s="394"/>
      <c r="DV167" s="395"/>
      <c r="DW167" s="461"/>
      <c r="DX167" s="396"/>
      <c r="DY167" s="394"/>
      <c r="DZ167" s="394"/>
      <c r="EA167" s="394"/>
      <c r="EB167" s="395"/>
      <c r="EC167" s="461"/>
      <c r="ED167" s="462"/>
    </row>
    <row r="168" spans="2:134" ht="12.6" customHeight="1" x14ac:dyDescent="0.2">
      <c r="B168" s="477">
        <f t="shared" ref="B168" si="3070">B165+1</f>
        <v>54</v>
      </c>
      <c r="C168" s="467"/>
      <c r="D168" s="467"/>
      <c r="E168" s="467"/>
      <c r="F168" s="485" t="s">
        <v>212</v>
      </c>
      <c r="G168" s="491"/>
      <c r="H168" s="496" t="str">
        <f t="shared" ref="H168" si="3071">IF($F168="3e)  Skoršia transpozícia  - zavedenie transpozície pred termínom ktorý určuje smernica EÚ. "," ","")</f>
        <v/>
      </c>
      <c r="I168" s="496" t="str">
        <f t="shared" ref="I168" si="3072">IF($F168="3e)  Skoršia transpozícia  - zavedenie transpozície pred termínom ktorý určuje smernica EÚ. ",$H168,"NA")</f>
        <v>NA</v>
      </c>
      <c r="J168" s="526">
        <f>IF(I168&gt;12,1,I168/12)</f>
        <v>1</v>
      </c>
      <c r="K168" s="485"/>
      <c r="L168" s="452"/>
      <c r="M168" s="492">
        <f>IF(L168="N",0,L168)</f>
        <v>0</v>
      </c>
      <c r="N168" s="452" t="s">
        <v>212</v>
      </c>
      <c r="O168" s="452"/>
      <c r="P168" s="452"/>
      <c r="Q168" s="428" t="s">
        <v>36</v>
      </c>
      <c r="R168" s="423">
        <f>VLOOKUP(Q168,vstupy!$B$3:$C$15,2,FALSE)</f>
        <v>0</v>
      </c>
      <c r="S168" s="452"/>
      <c r="T168" s="453"/>
      <c r="U168" s="428" t="s">
        <v>36</v>
      </c>
      <c r="V168" s="423">
        <f>VLOOKUP(U168,vstupy!$B$3:$C$15,2,FALSE)</f>
        <v>0</v>
      </c>
      <c r="W168" s="452"/>
      <c r="X168" s="330" t="s">
        <v>157</v>
      </c>
      <c r="Y168" s="331" t="s">
        <v>152</v>
      </c>
      <c r="Z168" s="332">
        <f>VLOOKUP($X168,vstupy!$B$18:$F$31,MATCH($Y168,vstupy!$B$17:$F$17,0),0)</f>
        <v>0</v>
      </c>
      <c r="AA168" s="333" t="s">
        <v>158</v>
      </c>
      <c r="AB168" s="332">
        <f>VLOOKUP($AA168,vstupy!$B$34:$C$36,2,FALSE)</f>
        <v>0</v>
      </c>
      <c r="AC168" s="332">
        <f t="shared" si="2494"/>
        <v>0</v>
      </c>
      <c r="AD168" s="480" t="s">
        <v>36</v>
      </c>
      <c r="AE168" s="473">
        <f>VLOOKUP(AD168,vstupy!$B$3:$C$15,2,FALSE)</f>
        <v>0</v>
      </c>
      <c r="AF168" s="476" t="str">
        <f>IFERROR(IF(M168=0,"N",O168/L168*J168),0)</f>
        <v>N</v>
      </c>
      <c r="AG168" s="420">
        <f>O168*J168</f>
        <v>0</v>
      </c>
      <c r="AH168" s="432">
        <f t="shared" ref="AH168" si="3073">P168*R168*J168</f>
        <v>0</v>
      </c>
      <c r="AI168" s="419">
        <f t="shared" ref="AI168" si="3074">IFERROR(AH168*M168,0)</f>
        <v>0</v>
      </c>
      <c r="AJ168" s="432" t="str">
        <f t="shared" ref="AJ168" si="3075">IFERROR(IF(M168=0,"N",S168/L168*J168),0)</f>
        <v>N</v>
      </c>
      <c r="AK168" s="420">
        <f t="shared" ref="AK168" si="3076">S168*J168</f>
        <v>0</v>
      </c>
      <c r="AL168" s="420">
        <f>T168*V168*J168</f>
        <v>0</v>
      </c>
      <c r="AM168" s="425">
        <f t="shared" ref="AM168" si="3077">IFERROR(AL168*M168,0)</f>
        <v>0</v>
      </c>
      <c r="AN168" s="419">
        <f t="shared" ref="AN168" si="3078">IF(W168&gt;0,IF(AE168&gt;0,($G$5/160)*(W168/60)*AE168*J168,0),IF(AE168&gt;0,($G$5/160)*((AC168+AC169+AC170)/60)*AE168*J168,0))</f>
        <v>0</v>
      </c>
      <c r="AO168" s="422">
        <f>IFERROR(AN168*M168,0)</f>
        <v>0</v>
      </c>
      <c r="AP168" s="396">
        <f t="shared" ref="AP168" si="3079">IF($N168="In (zvyšuje náklady)",AF168,0)</f>
        <v>0</v>
      </c>
      <c r="AQ168" s="394">
        <f t="shared" ref="AQ168" si="3080">IF($N168="In (zvyšuje náklady)",AG168,0)</f>
        <v>0</v>
      </c>
      <c r="AR168" s="394">
        <f t="shared" ref="AR168" si="3081">IF($N168="In (zvyšuje náklady)",AH168,0)</f>
        <v>0</v>
      </c>
      <c r="AS168" s="394">
        <f t="shared" ref="AS168" si="3082">IF($N168="In (zvyšuje náklady)",AI168,0)</f>
        <v>0</v>
      </c>
      <c r="AT168" s="394">
        <f t="shared" ref="AT168" si="3083">IF($N168="In (zvyšuje náklady)",AJ168,0)</f>
        <v>0</v>
      </c>
      <c r="AU168" s="394">
        <f t="shared" ref="AU168" si="3084">IF($N168="In (zvyšuje náklady)",AK168,0)</f>
        <v>0</v>
      </c>
      <c r="AV168" s="394">
        <f t="shared" ref="AV168" si="3085">IF($N168="In (zvyšuje náklady)",AL168,0)</f>
        <v>0</v>
      </c>
      <c r="AW168" s="394">
        <f t="shared" ref="AW168" si="3086">IF($N168="In (zvyšuje náklady)",AM168,0)</f>
        <v>0</v>
      </c>
      <c r="AX168" s="394">
        <f t="shared" ref="AX168" si="3087">IF($N168="In (zvyšuje náklady)",AN168,0)</f>
        <v>0</v>
      </c>
      <c r="AY168" s="394">
        <f t="shared" ref="AY168" si="3088">IF($N168="In (zvyšuje náklady)",AO168,0)</f>
        <v>0</v>
      </c>
      <c r="AZ168" s="394" t="str">
        <f t="shared" ref="AZ168" si="3089">IF($N168="Out (znižuje náklady)",AF168,"0")</f>
        <v>0</v>
      </c>
      <c r="BA168" s="394" t="str">
        <f t="shared" ref="BA168" si="3090">IF($N168="Out (znižuje náklady)",AG168,"0")</f>
        <v>0</v>
      </c>
      <c r="BB168" s="394" t="str">
        <f t="shared" ref="BB168" si="3091">IF($N168="Out (znižuje náklady)",AH168,"0")</f>
        <v>0</v>
      </c>
      <c r="BC168" s="394" t="str">
        <f t="shared" ref="BC168" si="3092">IF($N168="Out (znižuje náklady)",AI168,"0")</f>
        <v>0</v>
      </c>
      <c r="BD168" s="394" t="str">
        <f t="shared" ref="BD168" si="3093">IF($N168="Out (znižuje náklady)",AJ168,"0")</f>
        <v>0</v>
      </c>
      <c r="BE168" s="394" t="str">
        <f t="shared" ref="BE168" si="3094">IF($N168="Out (znižuje náklady)",AK168,"0")</f>
        <v>0</v>
      </c>
      <c r="BF168" s="394" t="str">
        <f t="shared" ref="BF168" si="3095">IF($N168="Out (znižuje náklady)",AL168,"0")</f>
        <v>0</v>
      </c>
      <c r="BG168" s="394" t="str">
        <f t="shared" ref="BG168" si="3096">IF($N168="Out (znižuje náklady)",AM168,"0")</f>
        <v>0</v>
      </c>
      <c r="BH168" s="394" t="str">
        <f t="shared" ref="BH168" si="3097">IF($N168="Out (znižuje náklady)",AN168,"0")</f>
        <v>0</v>
      </c>
      <c r="BI168" s="534" t="str">
        <f t="shared" ref="BI168" si="3098">IF($N168="Out (znižuje náklady)",AO168,"0")</f>
        <v>0</v>
      </c>
      <c r="BJ168" s="393">
        <f>IF(F168=vstupy!$B$47,0,1)</f>
        <v>1</v>
      </c>
      <c r="BK168" s="396">
        <f t="shared" ref="BK168" si="3099">$BJ168*AP168</f>
        <v>0</v>
      </c>
      <c r="BL168" s="394">
        <f t="shared" ref="BL168" si="3100">$BJ168*AQ168</f>
        <v>0</v>
      </c>
      <c r="BM168" s="394">
        <f t="shared" ref="BM168" si="3101">$BJ168*AR168</f>
        <v>0</v>
      </c>
      <c r="BN168" s="394">
        <f t="shared" ref="BN168" si="3102">$BJ168*AS168</f>
        <v>0</v>
      </c>
      <c r="BO168" s="394">
        <f t="shared" ref="BO168" si="3103">$BJ168*AT168</f>
        <v>0</v>
      </c>
      <c r="BP168" s="394">
        <f t="shared" ref="BP168" si="3104">$BJ168*AU168</f>
        <v>0</v>
      </c>
      <c r="BQ168" s="394">
        <f t="shared" ref="BQ168" si="3105">$BJ168*AV168</f>
        <v>0</v>
      </c>
      <c r="BR168" s="394">
        <f t="shared" ref="BR168" si="3106">$BJ168*AW168</f>
        <v>0</v>
      </c>
      <c r="BS168" s="394">
        <f t="shared" ref="BS168" si="3107">$BJ168*AX168</f>
        <v>0</v>
      </c>
      <c r="BT168" s="395">
        <f t="shared" ref="BT168" si="3108">$BJ168*AY168</f>
        <v>0</v>
      </c>
      <c r="BU168" s="396">
        <f t="shared" ref="BU168" si="3109">$BJ168*AZ168</f>
        <v>0</v>
      </c>
      <c r="BV168" s="394">
        <f t="shared" ref="BV168" si="3110">$BJ168*BA168</f>
        <v>0</v>
      </c>
      <c r="BW168" s="394">
        <f t="shared" ref="BW168" si="3111">$BJ168*BB168</f>
        <v>0</v>
      </c>
      <c r="BX168" s="394">
        <f t="shared" ref="BX168" si="3112">$BJ168*BC168</f>
        <v>0</v>
      </c>
      <c r="BY168" s="394">
        <f t="shared" ref="BY168" si="3113">$BJ168*BD168</f>
        <v>0</v>
      </c>
      <c r="BZ168" s="394">
        <f t="shared" ref="BZ168" si="3114">$BJ168*BE168</f>
        <v>0</v>
      </c>
      <c r="CA168" s="394">
        <f t="shared" ref="CA168" si="3115">$BJ168*BF168</f>
        <v>0</v>
      </c>
      <c r="CB168" s="394">
        <f t="shared" ref="CB168" si="3116">$BJ168*BG168</f>
        <v>0</v>
      </c>
      <c r="CC168" s="394">
        <f t="shared" ref="CC168" si="3117">$BJ168*BH168</f>
        <v>0</v>
      </c>
      <c r="CD168" s="395">
        <f t="shared" ref="CD168" si="3118">$BJ168*BI168</f>
        <v>0</v>
      </c>
      <c r="CE168" s="433">
        <f>IF(N168="Nemení sa",1,0)</f>
        <v>0</v>
      </c>
      <c r="CF168" s="396">
        <f>AG168*$CE168</f>
        <v>0</v>
      </c>
      <c r="CG168" s="394">
        <f>AI168*$CE168</f>
        <v>0</v>
      </c>
      <c r="CH168" s="394">
        <f>AK168*$CE168</f>
        <v>0</v>
      </c>
      <c r="CI168" s="394">
        <f>AM168*$CE168</f>
        <v>0</v>
      </c>
      <c r="CJ168" s="395">
        <f>AO168*$CE168</f>
        <v>0</v>
      </c>
      <c r="CK168" s="434">
        <f t="shared" ref="CK168" si="3119">SUM(CF168:CJ170)</f>
        <v>0</v>
      </c>
      <c r="CL168" s="435">
        <f>IF(F168=vstupy!B$42,"1",0)</f>
        <v>0</v>
      </c>
      <c r="CM168" s="396">
        <f t="shared" ref="CM168" si="3120">IF($CL168="1",AP168,0)</f>
        <v>0</v>
      </c>
      <c r="CN168" s="394">
        <f t="shared" ref="CN168" si="3121">IF($CL168="1",AQ168,0)</f>
        <v>0</v>
      </c>
      <c r="CO168" s="394">
        <f t="shared" ref="CO168" si="3122">IF($CL168="1",AR168,0)</f>
        <v>0</v>
      </c>
      <c r="CP168" s="394">
        <f t="shared" ref="CP168" si="3123">IF($CL168="1",AS168,0)</f>
        <v>0</v>
      </c>
      <c r="CQ168" s="394">
        <f t="shared" ref="CQ168" si="3124">IF($CL168="1",AT168,0)</f>
        <v>0</v>
      </c>
      <c r="CR168" s="394">
        <f t="shared" ref="CR168" si="3125">IF($CL168="1",AU168,0)</f>
        <v>0</v>
      </c>
      <c r="CS168" s="394">
        <f t="shared" ref="CS168" si="3126">IF($CL168="1",AV168,0)</f>
        <v>0</v>
      </c>
      <c r="CT168" s="394">
        <f t="shared" ref="CT168" si="3127">IF($CL168="1",AW168,0)</f>
        <v>0</v>
      </c>
      <c r="CU168" s="394">
        <f t="shared" ref="CU168" si="3128">IF($CL168="1",AX168,0)</f>
        <v>0</v>
      </c>
      <c r="CV168" s="395">
        <f t="shared" ref="CV168" si="3129">IF($CL168="1",AY168,0)</f>
        <v>0</v>
      </c>
      <c r="CW168" s="393">
        <f>CP168+CT168+CV168</f>
        <v>0</v>
      </c>
      <c r="CX168" s="393">
        <f t="shared" ref="CX168" si="3130">CN168+CR168</f>
        <v>0</v>
      </c>
      <c r="CY168" s="396">
        <f t="shared" ref="CY168" si="3131">IF($CL168="1",AZ168,0)</f>
        <v>0</v>
      </c>
      <c r="CZ168" s="394">
        <f t="shared" ref="CZ168" si="3132">IF($CL168="1",BA168,0)</f>
        <v>0</v>
      </c>
      <c r="DA168" s="394">
        <f t="shared" ref="DA168" si="3133">IF($CL168="1",BB168,0)</f>
        <v>0</v>
      </c>
      <c r="DB168" s="394">
        <f t="shared" ref="DB168" si="3134">IF($CL168="1",BC168,0)</f>
        <v>0</v>
      </c>
      <c r="DC168" s="394">
        <f t="shared" ref="DC168" si="3135">IF($CL168="1",BD168,0)</f>
        <v>0</v>
      </c>
      <c r="DD168" s="394">
        <f t="shared" ref="DD168" si="3136">IF($CL168="1",BE168,0)</f>
        <v>0</v>
      </c>
      <c r="DE168" s="394">
        <f t="shared" ref="DE168" si="3137">IF($CL168="1",BF168,0)</f>
        <v>0</v>
      </c>
      <c r="DF168" s="394">
        <f t="shared" ref="DF168" si="3138">IF($CL168="1",BG168,0)</f>
        <v>0</v>
      </c>
      <c r="DG168" s="394">
        <f t="shared" ref="DG168" si="3139">IF($CL168="1",BH168,0)</f>
        <v>0</v>
      </c>
      <c r="DH168" s="395">
        <f t="shared" ref="DH168" si="3140">IF($CL168="1",BI168,0)</f>
        <v>0</v>
      </c>
      <c r="DI168" s="390">
        <f>DB168+DF168+DH168</f>
        <v>0</v>
      </c>
      <c r="DJ168" s="390">
        <f t="shared" ref="DJ168" si="3141">CZ168+DD168</f>
        <v>0</v>
      </c>
      <c r="DK168" s="431">
        <f>IF(CE168=0,1,0)</f>
        <v>1</v>
      </c>
      <c r="DL168" s="431">
        <f>IFERROR(IF($AF168="N",AH168+AJ168+AL168+AN168,AF168+AH168+AJ168+AL168+AN168),0)*$DK168</f>
        <v>0</v>
      </c>
      <c r="DM168" s="431">
        <f>(AG168+AI168+AK168+AM168+AO168)*$DK168</f>
        <v>0</v>
      </c>
      <c r="DN168" s="431">
        <f>AS168+AW168+AY168-CW168</f>
        <v>0</v>
      </c>
      <c r="DO168" s="431">
        <f>BC168+BG168+BI168-DI168</f>
        <v>0</v>
      </c>
      <c r="DP168" s="431">
        <f>DN168+DO168</f>
        <v>0</v>
      </c>
      <c r="DQ168" s="430" t="str">
        <f>IF(OR(F168=vstupy!B$40,F168=vstupy!B$41,F168=vstupy!B$42,),"0","1")</f>
        <v>0</v>
      </c>
      <c r="DR168" s="396">
        <f>IF($DQ168="1",AQ168,"0")+CF168</f>
        <v>0</v>
      </c>
      <c r="DS168" s="394">
        <f>IF($DQ168="1",AS168,"0")+CG168</f>
        <v>0</v>
      </c>
      <c r="DT168" s="394">
        <f>IF($DQ168="1",AU168,"0")+CH168</f>
        <v>0</v>
      </c>
      <c r="DU168" s="394">
        <f>IF($DQ168="1",AW168,"0")+CI168</f>
        <v>0</v>
      </c>
      <c r="DV168" s="395">
        <f>IF($DQ168="1",AY168,"0")+CJ168</f>
        <v>0</v>
      </c>
      <c r="DW168" s="461">
        <f t="shared" ref="DW168" si="3142">SUM(DR168:DV170)</f>
        <v>0</v>
      </c>
      <c r="DX168" s="396" t="str">
        <f t="shared" ref="DX168" si="3143">IF($DQ168="1",BA168,"0")</f>
        <v>0</v>
      </c>
      <c r="DY168" s="394" t="str">
        <f t="shared" ref="DY168" si="3144">IF($DQ168="1",BC168,"0")</f>
        <v>0</v>
      </c>
      <c r="DZ168" s="394" t="str">
        <f t="shared" ref="DZ168" si="3145">IF($DQ168="1",BE168,"0")</f>
        <v>0</v>
      </c>
      <c r="EA168" s="394" t="str">
        <f>IF($DQ168="1",BG168,"0")</f>
        <v>0</v>
      </c>
      <c r="EB168" s="395" t="str">
        <f>IF($DQ168="1",BI168,"0")</f>
        <v>0</v>
      </c>
      <c r="EC168" s="461">
        <f t="shared" ref="EC168" si="3146">SUM(DX168:EB170)</f>
        <v>0</v>
      </c>
      <c r="ED168" s="462">
        <f>EC168+DW168</f>
        <v>0</v>
      </c>
    </row>
    <row r="169" spans="2:134" ht="12.6" customHeight="1" x14ac:dyDescent="0.2">
      <c r="B169" s="477"/>
      <c r="C169" s="467"/>
      <c r="D169" s="467"/>
      <c r="E169" s="467"/>
      <c r="F169" s="486"/>
      <c r="G169" s="491"/>
      <c r="H169" s="497"/>
      <c r="I169" s="497"/>
      <c r="J169" s="527"/>
      <c r="K169" s="486"/>
      <c r="L169" s="452"/>
      <c r="M169" s="492"/>
      <c r="N169" s="452"/>
      <c r="O169" s="452"/>
      <c r="P169" s="452"/>
      <c r="Q169" s="428"/>
      <c r="R169" s="423"/>
      <c r="S169" s="452"/>
      <c r="T169" s="453"/>
      <c r="U169" s="428"/>
      <c r="V169" s="423"/>
      <c r="W169" s="452"/>
      <c r="X169" s="330" t="s">
        <v>157</v>
      </c>
      <c r="Y169" s="331" t="s">
        <v>152</v>
      </c>
      <c r="Z169" s="332">
        <f>VLOOKUP($X169,vstupy!$B$18:$F$31,MATCH($Y169,vstupy!$B$17:$F$17,0),0)</f>
        <v>0</v>
      </c>
      <c r="AA169" s="333" t="s">
        <v>158</v>
      </c>
      <c r="AB169" s="332">
        <f>VLOOKUP($AA169,vstupy!$B$34:$C$36,2,FALSE)</f>
        <v>0</v>
      </c>
      <c r="AC169" s="332">
        <f t="shared" si="2494"/>
        <v>0</v>
      </c>
      <c r="AD169" s="481"/>
      <c r="AE169" s="474"/>
      <c r="AF169" s="396"/>
      <c r="AG169" s="420"/>
      <c r="AH169" s="420"/>
      <c r="AI169" s="420"/>
      <c r="AJ169" s="420"/>
      <c r="AK169" s="420"/>
      <c r="AL169" s="420"/>
      <c r="AM169" s="427"/>
      <c r="AN169" s="420"/>
      <c r="AO169" s="422"/>
      <c r="AP169" s="396"/>
      <c r="AQ169" s="394"/>
      <c r="AR169" s="394"/>
      <c r="AS169" s="394"/>
      <c r="AT169" s="394"/>
      <c r="AU169" s="394"/>
      <c r="AV169" s="394"/>
      <c r="AW169" s="394"/>
      <c r="AX169" s="394"/>
      <c r="AY169" s="394"/>
      <c r="AZ169" s="394"/>
      <c r="BA169" s="394"/>
      <c r="BB169" s="394"/>
      <c r="BC169" s="394"/>
      <c r="BD169" s="394"/>
      <c r="BE169" s="394"/>
      <c r="BF169" s="394"/>
      <c r="BG169" s="394"/>
      <c r="BH169" s="394"/>
      <c r="BI169" s="534"/>
      <c r="BJ169" s="393"/>
      <c r="BK169" s="396"/>
      <c r="BL169" s="394"/>
      <c r="BM169" s="394"/>
      <c r="BN169" s="394"/>
      <c r="BO169" s="394"/>
      <c r="BP169" s="394"/>
      <c r="BQ169" s="394"/>
      <c r="BR169" s="394"/>
      <c r="BS169" s="394"/>
      <c r="BT169" s="395"/>
      <c r="BU169" s="396"/>
      <c r="BV169" s="394"/>
      <c r="BW169" s="394"/>
      <c r="BX169" s="394"/>
      <c r="BY169" s="394"/>
      <c r="BZ169" s="394"/>
      <c r="CA169" s="394"/>
      <c r="CB169" s="394"/>
      <c r="CC169" s="394"/>
      <c r="CD169" s="395"/>
      <c r="CE169" s="433"/>
      <c r="CF169" s="396"/>
      <c r="CG169" s="394"/>
      <c r="CH169" s="394"/>
      <c r="CI169" s="394"/>
      <c r="CJ169" s="395"/>
      <c r="CK169" s="434"/>
      <c r="CL169" s="436"/>
      <c r="CM169" s="396"/>
      <c r="CN169" s="394"/>
      <c r="CO169" s="394"/>
      <c r="CP169" s="394"/>
      <c r="CQ169" s="394"/>
      <c r="CR169" s="394"/>
      <c r="CS169" s="394"/>
      <c r="CT169" s="394"/>
      <c r="CU169" s="394"/>
      <c r="CV169" s="395"/>
      <c r="CW169" s="393"/>
      <c r="CX169" s="393"/>
      <c r="CY169" s="396"/>
      <c r="CZ169" s="394"/>
      <c r="DA169" s="394"/>
      <c r="DB169" s="394"/>
      <c r="DC169" s="394"/>
      <c r="DD169" s="394"/>
      <c r="DE169" s="394"/>
      <c r="DF169" s="394"/>
      <c r="DG169" s="394"/>
      <c r="DH169" s="395"/>
      <c r="DI169" s="390"/>
      <c r="DJ169" s="390"/>
      <c r="DK169" s="431"/>
      <c r="DL169" s="431"/>
      <c r="DM169" s="431"/>
      <c r="DN169" s="431"/>
      <c r="DO169" s="431"/>
      <c r="DP169" s="431"/>
      <c r="DQ169" s="430"/>
      <c r="DR169" s="396"/>
      <c r="DS169" s="394"/>
      <c r="DT169" s="394"/>
      <c r="DU169" s="394"/>
      <c r="DV169" s="395"/>
      <c r="DW169" s="461"/>
      <c r="DX169" s="396"/>
      <c r="DY169" s="394"/>
      <c r="DZ169" s="394"/>
      <c r="EA169" s="394"/>
      <c r="EB169" s="395"/>
      <c r="EC169" s="461"/>
      <c r="ED169" s="462"/>
    </row>
    <row r="170" spans="2:134" ht="12.6" customHeight="1" x14ac:dyDescent="0.2">
      <c r="B170" s="477"/>
      <c r="C170" s="467"/>
      <c r="D170" s="467"/>
      <c r="E170" s="467"/>
      <c r="F170" s="487"/>
      <c r="G170" s="491"/>
      <c r="H170" s="498"/>
      <c r="I170" s="498"/>
      <c r="J170" s="528"/>
      <c r="K170" s="487"/>
      <c r="L170" s="452"/>
      <c r="M170" s="492"/>
      <c r="N170" s="452"/>
      <c r="O170" s="452"/>
      <c r="P170" s="452"/>
      <c r="Q170" s="428"/>
      <c r="R170" s="423"/>
      <c r="S170" s="452"/>
      <c r="T170" s="453"/>
      <c r="U170" s="428"/>
      <c r="V170" s="423"/>
      <c r="W170" s="452"/>
      <c r="X170" s="330" t="s">
        <v>157</v>
      </c>
      <c r="Y170" s="331" t="s">
        <v>152</v>
      </c>
      <c r="Z170" s="332">
        <f>VLOOKUP($X170,vstupy!$B$18:$F$31,MATCH($Y170,vstupy!$B$17:$F$17,0),0)</f>
        <v>0</v>
      </c>
      <c r="AA170" s="333" t="s">
        <v>158</v>
      </c>
      <c r="AB170" s="332">
        <f>VLOOKUP($AA170,vstupy!$B$34:$C$36,2,FALSE)</f>
        <v>0</v>
      </c>
      <c r="AC170" s="332">
        <f t="shared" si="2494"/>
        <v>0</v>
      </c>
      <c r="AD170" s="482"/>
      <c r="AE170" s="475"/>
      <c r="AF170" s="396"/>
      <c r="AG170" s="420"/>
      <c r="AH170" s="420"/>
      <c r="AI170" s="420"/>
      <c r="AJ170" s="420"/>
      <c r="AK170" s="420"/>
      <c r="AL170" s="420"/>
      <c r="AM170" s="419"/>
      <c r="AN170" s="420"/>
      <c r="AO170" s="422"/>
      <c r="AP170" s="396"/>
      <c r="AQ170" s="394"/>
      <c r="AR170" s="394"/>
      <c r="AS170" s="394"/>
      <c r="AT170" s="394"/>
      <c r="AU170" s="394"/>
      <c r="AV170" s="394"/>
      <c r="AW170" s="394"/>
      <c r="AX170" s="394"/>
      <c r="AY170" s="394"/>
      <c r="AZ170" s="394"/>
      <c r="BA170" s="394"/>
      <c r="BB170" s="394"/>
      <c r="BC170" s="394"/>
      <c r="BD170" s="394"/>
      <c r="BE170" s="394"/>
      <c r="BF170" s="394"/>
      <c r="BG170" s="394"/>
      <c r="BH170" s="394"/>
      <c r="BI170" s="534"/>
      <c r="BJ170" s="393"/>
      <c r="BK170" s="396"/>
      <c r="BL170" s="394"/>
      <c r="BM170" s="394"/>
      <c r="BN170" s="394"/>
      <c r="BO170" s="394"/>
      <c r="BP170" s="394"/>
      <c r="BQ170" s="394"/>
      <c r="BR170" s="394"/>
      <c r="BS170" s="394"/>
      <c r="BT170" s="395"/>
      <c r="BU170" s="396"/>
      <c r="BV170" s="394"/>
      <c r="BW170" s="394"/>
      <c r="BX170" s="394"/>
      <c r="BY170" s="394"/>
      <c r="BZ170" s="394"/>
      <c r="CA170" s="394"/>
      <c r="CB170" s="394"/>
      <c r="CC170" s="394"/>
      <c r="CD170" s="395"/>
      <c r="CE170" s="433"/>
      <c r="CF170" s="396"/>
      <c r="CG170" s="394"/>
      <c r="CH170" s="394"/>
      <c r="CI170" s="394"/>
      <c r="CJ170" s="395"/>
      <c r="CK170" s="434"/>
      <c r="CL170" s="437"/>
      <c r="CM170" s="396"/>
      <c r="CN170" s="394"/>
      <c r="CO170" s="394"/>
      <c r="CP170" s="394"/>
      <c r="CQ170" s="394"/>
      <c r="CR170" s="394"/>
      <c r="CS170" s="394"/>
      <c r="CT170" s="394"/>
      <c r="CU170" s="394"/>
      <c r="CV170" s="395"/>
      <c r="CW170" s="393"/>
      <c r="CX170" s="393"/>
      <c r="CY170" s="396"/>
      <c r="CZ170" s="394"/>
      <c r="DA170" s="394"/>
      <c r="DB170" s="394"/>
      <c r="DC170" s="394"/>
      <c r="DD170" s="394"/>
      <c r="DE170" s="394"/>
      <c r="DF170" s="394"/>
      <c r="DG170" s="394"/>
      <c r="DH170" s="395"/>
      <c r="DI170" s="390"/>
      <c r="DJ170" s="390"/>
      <c r="DK170" s="431"/>
      <c r="DL170" s="431"/>
      <c r="DM170" s="431"/>
      <c r="DN170" s="431"/>
      <c r="DO170" s="431"/>
      <c r="DP170" s="431"/>
      <c r="DQ170" s="430"/>
      <c r="DR170" s="396"/>
      <c r="DS170" s="394"/>
      <c r="DT170" s="394"/>
      <c r="DU170" s="394"/>
      <c r="DV170" s="395"/>
      <c r="DW170" s="461"/>
      <c r="DX170" s="396"/>
      <c r="DY170" s="394"/>
      <c r="DZ170" s="394"/>
      <c r="EA170" s="394"/>
      <c r="EB170" s="395"/>
      <c r="EC170" s="461"/>
      <c r="ED170" s="462"/>
    </row>
    <row r="171" spans="2:134" ht="12.6" customHeight="1" x14ac:dyDescent="0.2">
      <c r="B171" s="499">
        <f t="shared" ref="B171" si="3147">B168+1</f>
        <v>55</v>
      </c>
      <c r="C171" s="466"/>
      <c r="D171" s="466"/>
      <c r="E171" s="466"/>
      <c r="F171" s="470" t="s">
        <v>212</v>
      </c>
      <c r="G171" s="489"/>
      <c r="H171" s="509" t="str">
        <f t="shared" ref="H171" si="3148">IF($F171="3e)  Skoršia transpozícia  - zavedenie transpozície pred termínom ktorý určuje smernica EÚ. "," ","")</f>
        <v/>
      </c>
      <c r="I171" s="509" t="str">
        <f t="shared" ref="I171" si="3149">IF($F171="3e)  Skoršia transpozícia  - zavedenie transpozície pred termínom ktorý určuje smernica EÚ. ",$H171,"NA")</f>
        <v>NA</v>
      </c>
      <c r="J171" s="523">
        <f>IF(I171&gt;12,1,I171/12)</f>
        <v>1</v>
      </c>
      <c r="K171" s="470"/>
      <c r="L171" s="451"/>
      <c r="M171" s="493">
        <f>IF(L171="N",0,L171)</f>
        <v>0</v>
      </c>
      <c r="N171" s="451" t="s">
        <v>212</v>
      </c>
      <c r="O171" s="451"/>
      <c r="P171" s="451"/>
      <c r="Q171" s="429" t="s">
        <v>36</v>
      </c>
      <c r="R171" s="424">
        <f>VLOOKUP(Q171,vstupy!$B$3:$C$15,2,FALSE)</f>
        <v>0</v>
      </c>
      <c r="S171" s="451"/>
      <c r="T171" s="454"/>
      <c r="U171" s="429" t="s">
        <v>36</v>
      </c>
      <c r="V171" s="424">
        <f>VLOOKUP(U171,vstupy!$B$3:$C$15,2,FALSE)</f>
        <v>0</v>
      </c>
      <c r="W171" s="451"/>
      <c r="X171" s="194" t="s">
        <v>157</v>
      </c>
      <c r="Y171" s="208" t="s">
        <v>152</v>
      </c>
      <c r="Z171" s="205">
        <f>VLOOKUP($X171,vstupy!$B$18:$F$31,MATCH($Y171,vstupy!$B$17:$F$17,0),0)</f>
        <v>0</v>
      </c>
      <c r="AA171" s="133" t="s">
        <v>158</v>
      </c>
      <c r="AB171" s="205">
        <f>VLOOKUP($AA171,vstupy!$B$34:$C$36,2,FALSE)</f>
        <v>0</v>
      </c>
      <c r="AC171" s="205">
        <f t="shared" ref="AC171:AC200" si="3150">Z171+AB171</f>
        <v>0</v>
      </c>
      <c r="AD171" s="500" t="s">
        <v>36</v>
      </c>
      <c r="AE171" s="473">
        <f>VLOOKUP(AD171,vstupy!$B$3:$C$15,2,FALSE)</f>
        <v>0</v>
      </c>
      <c r="AF171" s="476" t="str">
        <f>IFERROR(IF(M171=0,"N",O171/L171*J171),0)</f>
        <v>N</v>
      </c>
      <c r="AG171" s="420">
        <f>O171*J171</f>
        <v>0</v>
      </c>
      <c r="AH171" s="432">
        <f t="shared" ref="AH171" si="3151">P171*R171*J171</f>
        <v>0</v>
      </c>
      <c r="AI171" s="419">
        <f t="shared" ref="AI171" si="3152">IFERROR(AH171*M171,0)</f>
        <v>0</v>
      </c>
      <c r="AJ171" s="432" t="str">
        <f t="shared" ref="AJ171" si="3153">IFERROR(IF(M171=0,"N",S171/L171*J171),0)</f>
        <v>N</v>
      </c>
      <c r="AK171" s="420">
        <f t="shared" ref="AK171" si="3154">S171*J171</f>
        <v>0</v>
      </c>
      <c r="AL171" s="420">
        <f>T171*V171*J171</f>
        <v>0</v>
      </c>
      <c r="AM171" s="425">
        <f t="shared" ref="AM171" si="3155">IFERROR(AL171*M171,0)</f>
        <v>0</v>
      </c>
      <c r="AN171" s="419">
        <f t="shared" ref="AN171" si="3156">IF(W171&gt;0,IF(AE171&gt;0,($G$5/160)*(W171/60)*AE171*J171,0),IF(AE171&gt;0,($G$5/160)*((AC171+AC172+AC173)/60)*AE171*J171,0))</f>
        <v>0</v>
      </c>
      <c r="AO171" s="422">
        <f>IFERROR(AN171*M171,0)</f>
        <v>0</v>
      </c>
      <c r="AP171" s="396">
        <f t="shared" ref="AP171" si="3157">IF($N171="In (zvyšuje náklady)",AF171,0)</f>
        <v>0</v>
      </c>
      <c r="AQ171" s="394">
        <f t="shared" ref="AQ171" si="3158">IF($N171="In (zvyšuje náklady)",AG171,0)</f>
        <v>0</v>
      </c>
      <c r="AR171" s="394">
        <f t="shared" ref="AR171" si="3159">IF($N171="In (zvyšuje náklady)",AH171,0)</f>
        <v>0</v>
      </c>
      <c r="AS171" s="394">
        <f t="shared" ref="AS171" si="3160">IF($N171="In (zvyšuje náklady)",AI171,0)</f>
        <v>0</v>
      </c>
      <c r="AT171" s="394">
        <f t="shared" ref="AT171" si="3161">IF($N171="In (zvyšuje náklady)",AJ171,0)</f>
        <v>0</v>
      </c>
      <c r="AU171" s="394">
        <f t="shared" ref="AU171" si="3162">IF($N171="In (zvyšuje náklady)",AK171,0)</f>
        <v>0</v>
      </c>
      <c r="AV171" s="394">
        <f t="shared" ref="AV171" si="3163">IF($N171="In (zvyšuje náklady)",AL171,0)</f>
        <v>0</v>
      </c>
      <c r="AW171" s="394">
        <f t="shared" ref="AW171" si="3164">IF($N171="In (zvyšuje náklady)",AM171,0)</f>
        <v>0</v>
      </c>
      <c r="AX171" s="394">
        <f t="shared" ref="AX171" si="3165">IF($N171="In (zvyšuje náklady)",AN171,0)</f>
        <v>0</v>
      </c>
      <c r="AY171" s="394">
        <f t="shared" ref="AY171" si="3166">IF($N171="In (zvyšuje náklady)",AO171,0)</f>
        <v>0</v>
      </c>
      <c r="AZ171" s="394" t="str">
        <f t="shared" ref="AZ171" si="3167">IF($N171="Out (znižuje náklady)",AF171,"0")</f>
        <v>0</v>
      </c>
      <c r="BA171" s="394" t="str">
        <f t="shared" ref="BA171" si="3168">IF($N171="Out (znižuje náklady)",AG171,"0")</f>
        <v>0</v>
      </c>
      <c r="BB171" s="394" t="str">
        <f t="shared" ref="BB171" si="3169">IF($N171="Out (znižuje náklady)",AH171,"0")</f>
        <v>0</v>
      </c>
      <c r="BC171" s="394" t="str">
        <f t="shared" ref="BC171" si="3170">IF($N171="Out (znižuje náklady)",AI171,"0")</f>
        <v>0</v>
      </c>
      <c r="BD171" s="394" t="str">
        <f t="shared" ref="BD171" si="3171">IF($N171="Out (znižuje náklady)",AJ171,"0")</f>
        <v>0</v>
      </c>
      <c r="BE171" s="394" t="str">
        <f t="shared" ref="BE171" si="3172">IF($N171="Out (znižuje náklady)",AK171,"0")</f>
        <v>0</v>
      </c>
      <c r="BF171" s="394" t="str">
        <f t="shared" ref="BF171" si="3173">IF($N171="Out (znižuje náklady)",AL171,"0")</f>
        <v>0</v>
      </c>
      <c r="BG171" s="394" t="str">
        <f t="shared" ref="BG171" si="3174">IF($N171="Out (znižuje náklady)",AM171,"0")</f>
        <v>0</v>
      </c>
      <c r="BH171" s="394" t="str">
        <f t="shared" ref="BH171" si="3175">IF($N171="Out (znižuje náklady)",AN171,"0")</f>
        <v>0</v>
      </c>
      <c r="BI171" s="534" t="str">
        <f t="shared" ref="BI171" si="3176">IF($N171="Out (znižuje náklady)",AO171,"0")</f>
        <v>0</v>
      </c>
      <c r="BJ171" s="393">
        <f>IF(F171=vstupy!$B$47,0,1)</f>
        <v>1</v>
      </c>
      <c r="BK171" s="396">
        <f t="shared" ref="BK171" si="3177">$BJ171*AP171</f>
        <v>0</v>
      </c>
      <c r="BL171" s="394">
        <f t="shared" ref="BL171" si="3178">$BJ171*AQ171</f>
        <v>0</v>
      </c>
      <c r="BM171" s="394">
        <f t="shared" ref="BM171" si="3179">$BJ171*AR171</f>
        <v>0</v>
      </c>
      <c r="BN171" s="394">
        <f t="shared" ref="BN171" si="3180">$BJ171*AS171</f>
        <v>0</v>
      </c>
      <c r="BO171" s="394">
        <f t="shared" ref="BO171" si="3181">$BJ171*AT171</f>
        <v>0</v>
      </c>
      <c r="BP171" s="394">
        <f t="shared" ref="BP171" si="3182">$BJ171*AU171</f>
        <v>0</v>
      </c>
      <c r="BQ171" s="394">
        <f t="shared" ref="BQ171" si="3183">$BJ171*AV171</f>
        <v>0</v>
      </c>
      <c r="BR171" s="394">
        <f t="shared" ref="BR171" si="3184">$BJ171*AW171</f>
        <v>0</v>
      </c>
      <c r="BS171" s="394">
        <f t="shared" ref="BS171" si="3185">$BJ171*AX171</f>
        <v>0</v>
      </c>
      <c r="BT171" s="395">
        <f t="shared" ref="BT171" si="3186">$BJ171*AY171</f>
        <v>0</v>
      </c>
      <c r="BU171" s="396">
        <f t="shared" ref="BU171" si="3187">$BJ171*AZ171</f>
        <v>0</v>
      </c>
      <c r="BV171" s="394">
        <f t="shared" ref="BV171" si="3188">$BJ171*BA171</f>
        <v>0</v>
      </c>
      <c r="BW171" s="394">
        <f t="shared" ref="BW171" si="3189">$BJ171*BB171</f>
        <v>0</v>
      </c>
      <c r="BX171" s="394">
        <f t="shared" ref="BX171" si="3190">$BJ171*BC171</f>
        <v>0</v>
      </c>
      <c r="BY171" s="394">
        <f t="shared" ref="BY171" si="3191">$BJ171*BD171</f>
        <v>0</v>
      </c>
      <c r="BZ171" s="394">
        <f t="shared" ref="BZ171" si="3192">$BJ171*BE171</f>
        <v>0</v>
      </c>
      <c r="CA171" s="394">
        <f t="shared" ref="CA171" si="3193">$BJ171*BF171</f>
        <v>0</v>
      </c>
      <c r="CB171" s="394">
        <f t="shared" ref="CB171" si="3194">$BJ171*BG171</f>
        <v>0</v>
      </c>
      <c r="CC171" s="394">
        <f t="shared" ref="CC171" si="3195">$BJ171*BH171</f>
        <v>0</v>
      </c>
      <c r="CD171" s="395">
        <f t="shared" ref="CD171" si="3196">$BJ171*BI171</f>
        <v>0</v>
      </c>
      <c r="CE171" s="433">
        <f>IF(N171="Nemení sa",1,0)</f>
        <v>0</v>
      </c>
      <c r="CF171" s="396">
        <f>AG171*$CE171</f>
        <v>0</v>
      </c>
      <c r="CG171" s="394">
        <f>AI171*$CE171</f>
        <v>0</v>
      </c>
      <c r="CH171" s="394">
        <f>AK171*$CE171</f>
        <v>0</v>
      </c>
      <c r="CI171" s="394">
        <f>AM171*$CE171</f>
        <v>0</v>
      </c>
      <c r="CJ171" s="395">
        <f>AO171*$CE171</f>
        <v>0</v>
      </c>
      <c r="CK171" s="434">
        <f t="shared" ref="CK171" si="3197">SUM(CF171:CJ173)</f>
        <v>0</v>
      </c>
      <c r="CL171" s="435">
        <f>IF(F171=vstupy!B$42,"1",0)</f>
        <v>0</v>
      </c>
      <c r="CM171" s="396">
        <f t="shared" ref="CM171" si="3198">IF($CL171="1",AP171,0)</f>
        <v>0</v>
      </c>
      <c r="CN171" s="394">
        <f t="shared" ref="CN171" si="3199">IF($CL171="1",AQ171,0)</f>
        <v>0</v>
      </c>
      <c r="CO171" s="394">
        <f t="shared" ref="CO171" si="3200">IF($CL171="1",AR171,0)</f>
        <v>0</v>
      </c>
      <c r="CP171" s="394">
        <f t="shared" ref="CP171" si="3201">IF($CL171="1",AS171,0)</f>
        <v>0</v>
      </c>
      <c r="CQ171" s="394">
        <f t="shared" ref="CQ171" si="3202">IF($CL171="1",AT171,0)</f>
        <v>0</v>
      </c>
      <c r="CR171" s="394">
        <f t="shared" ref="CR171" si="3203">IF($CL171="1",AU171,0)</f>
        <v>0</v>
      </c>
      <c r="CS171" s="394">
        <f t="shared" ref="CS171" si="3204">IF($CL171="1",AV171,0)</f>
        <v>0</v>
      </c>
      <c r="CT171" s="394">
        <f t="shared" ref="CT171" si="3205">IF($CL171="1",AW171,0)</f>
        <v>0</v>
      </c>
      <c r="CU171" s="394">
        <f t="shared" ref="CU171" si="3206">IF($CL171="1",AX171,0)</f>
        <v>0</v>
      </c>
      <c r="CV171" s="395">
        <f t="shared" ref="CV171" si="3207">IF($CL171="1",AY171,0)</f>
        <v>0</v>
      </c>
      <c r="CW171" s="393">
        <f>CP171+CT171+CV171</f>
        <v>0</v>
      </c>
      <c r="CX171" s="393">
        <f t="shared" ref="CX171" si="3208">CN171+CR171</f>
        <v>0</v>
      </c>
      <c r="CY171" s="396">
        <f t="shared" ref="CY171" si="3209">IF($CL171="1",AZ171,0)</f>
        <v>0</v>
      </c>
      <c r="CZ171" s="394">
        <f t="shared" ref="CZ171" si="3210">IF($CL171="1",BA171,0)</f>
        <v>0</v>
      </c>
      <c r="DA171" s="394">
        <f t="shared" ref="DA171" si="3211">IF($CL171="1",BB171,0)</f>
        <v>0</v>
      </c>
      <c r="DB171" s="394">
        <f t="shared" ref="DB171" si="3212">IF($CL171="1",BC171,0)</f>
        <v>0</v>
      </c>
      <c r="DC171" s="394">
        <f t="shared" ref="DC171" si="3213">IF($CL171="1",BD171,0)</f>
        <v>0</v>
      </c>
      <c r="DD171" s="394">
        <f t="shared" ref="DD171" si="3214">IF($CL171="1",BE171,0)</f>
        <v>0</v>
      </c>
      <c r="DE171" s="394">
        <f t="shared" ref="DE171" si="3215">IF($CL171="1",BF171,0)</f>
        <v>0</v>
      </c>
      <c r="DF171" s="394">
        <f t="shared" ref="DF171" si="3216">IF($CL171="1",BG171,0)</f>
        <v>0</v>
      </c>
      <c r="DG171" s="394">
        <f t="shared" ref="DG171" si="3217">IF($CL171="1",BH171,0)</f>
        <v>0</v>
      </c>
      <c r="DH171" s="395">
        <f t="shared" ref="DH171" si="3218">IF($CL171="1",BI171,0)</f>
        <v>0</v>
      </c>
      <c r="DI171" s="390">
        <f>DB171+DF171+DH171</f>
        <v>0</v>
      </c>
      <c r="DJ171" s="390">
        <f t="shared" ref="DJ171" si="3219">CZ171+DD171</f>
        <v>0</v>
      </c>
      <c r="DK171" s="431">
        <f>IF(CE171=0,1,0)</f>
        <v>1</v>
      </c>
      <c r="DL171" s="431">
        <f>IFERROR(IF($AF171="N",AH171+AJ171+AL171+AN171,AF171+AH171+AJ171+AL171+AN171),0)*$DK171</f>
        <v>0</v>
      </c>
      <c r="DM171" s="431">
        <f>(AG171+AI171+AK171+AM171+AO171)*$DK171</f>
        <v>0</v>
      </c>
      <c r="DN171" s="431">
        <f>AS171+AW171+AY171-CW171</f>
        <v>0</v>
      </c>
      <c r="DO171" s="431">
        <f>BC171+BG171+BI171-DI171</f>
        <v>0</v>
      </c>
      <c r="DP171" s="431">
        <f>DN171+DO171</f>
        <v>0</v>
      </c>
      <c r="DQ171" s="430" t="str">
        <f>IF(OR(F171=vstupy!B$40,F171=vstupy!B$41,F171=vstupy!B$42,),"0","1")</f>
        <v>0</v>
      </c>
      <c r="DR171" s="396">
        <f>IF($DQ171="1",AQ171,"0")+CF171</f>
        <v>0</v>
      </c>
      <c r="DS171" s="394">
        <f>IF($DQ171="1",AS171,"0")+CG171</f>
        <v>0</v>
      </c>
      <c r="DT171" s="394">
        <f>IF($DQ171="1",AU171,"0")+CH171</f>
        <v>0</v>
      </c>
      <c r="DU171" s="394">
        <f>IF($DQ171="1",AW171,"0")+CI171</f>
        <v>0</v>
      </c>
      <c r="DV171" s="395">
        <f>IF($DQ171="1",AY171,"0")+CJ171</f>
        <v>0</v>
      </c>
      <c r="DW171" s="461">
        <f t="shared" ref="DW171" si="3220">SUM(DR171:DV173)</f>
        <v>0</v>
      </c>
      <c r="DX171" s="396" t="str">
        <f t="shared" ref="DX171" si="3221">IF($DQ171="1",BA171,"0")</f>
        <v>0</v>
      </c>
      <c r="DY171" s="394" t="str">
        <f t="shared" ref="DY171" si="3222">IF($DQ171="1",BC171,"0")</f>
        <v>0</v>
      </c>
      <c r="DZ171" s="394" t="str">
        <f t="shared" ref="DZ171" si="3223">IF($DQ171="1",BE171,"0")</f>
        <v>0</v>
      </c>
      <c r="EA171" s="394" t="str">
        <f>IF($DQ171="1",BG171,"0")</f>
        <v>0</v>
      </c>
      <c r="EB171" s="395" t="str">
        <f>IF($DQ171="1",BI171,"0")</f>
        <v>0</v>
      </c>
      <c r="EC171" s="461">
        <f t="shared" ref="EC171" si="3224">SUM(DX171:EB173)</f>
        <v>0</v>
      </c>
      <c r="ED171" s="462">
        <f>EC171+DW171</f>
        <v>0</v>
      </c>
    </row>
    <row r="172" spans="2:134" ht="12.6" customHeight="1" x14ac:dyDescent="0.2">
      <c r="B172" s="499"/>
      <c r="C172" s="466"/>
      <c r="D172" s="466"/>
      <c r="E172" s="466"/>
      <c r="F172" s="471"/>
      <c r="G172" s="489"/>
      <c r="H172" s="510"/>
      <c r="I172" s="510"/>
      <c r="J172" s="524"/>
      <c r="K172" s="471"/>
      <c r="L172" s="451"/>
      <c r="M172" s="493"/>
      <c r="N172" s="451"/>
      <c r="O172" s="451"/>
      <c r="P172" s="451"/>
      <c r="Q172" s="429"/>
      <c r="R172" s="424"/>
      <c r="S172" s="451"/>
      <c r="T172" s="454"/>
      <c r="U172" s="429"/>
      <c r="V172" s="424"/>
      <c r="W172" s="451"/>
      <c r="X172" s="194" t="s">
        <v>157</v>
      </c>
      <c r="Y172" s="208" t="s">
        <v>152</v>
      </c>
      <c r="Z172" s="205">
        <f>VLOOKUP($X172,vstupy!$B$18:$F$31,MATCH($Y172,vstupy!$B$17:$F$17,0),0)</f>
        <v>0</v>
      </c>
      <c r="AA172" s="133" t="s">
        <v>158</v>
      </c>
      <c r="AB172" s="205">
        <f>VLOOKUP($AA172,vstupy!$B$34:$C$36,2,FALSE)</f>
        <v>0</v>
      </c>
      <c r="AC172" s="205">
        <f t="shared" si="3150"/>
        <v>0</v>
      </c>
      <c r="AD172" s="501"/>
      <c r="AE172" s="474"/>
      <c r="AF172" s="396"/>
      <c r="AG172" s="420"/>
      <c r="AH172" s="420"/>
      <c r="AI172" s="420"/>
      <c r="AJ172" s="420"/>
      <c r="AK172" s="420"/>
      <c r="AL172" s="420"/>
      <c r="AM172" s="427"/>
      <c r="AN172" s="420"/>
      <c r="AO172" s="422"/>
      <c r="AP172" s="396"/>
      <c r="AQ172" s="394"/>
      <c r="AR172" s="394"/>
      <c r="AS172" s="394"/>
      <c r="AT172" s="394"/>
      <c r="AU172" s="394"/>
      <c r="AV172" s="394"/>
      <c r="AW172" s="394"/>
      <c r="AX172" s="394"/>
      <c r="AY172" s="394"/>
      <c r="AZ172" s="394"/>
      <c r="BA172" s="394"/>
      <c r="BB172" s="394"/>
      <c r="BC172" s="394"/>
      <c r="BD172" s="394"/>
      <c r="BE172" s="394"/>
      <c r="BF172" s="394"/>
      <c r="BG172" s="394"/>
      <c r="BH172" s="394"/>
      <c r="BI172" s="534"/>
      <c r="BJ172" s="393"/>
      <c r="BK172" s="396"/>
      <c r="BL172" s="394"/>
      <c r="BM172" s="394"/>
      <c r="BN172" s="394"/>
      <c r="BO172" s="394"/>
      <c r="BP172" s="394"/>
      <c r="BQ172" s="394"/>
      <c r="BR172" s="394"/>
      <c r="BS172" s="394"/>
      <c r="BT172" s="395"/>
      <c r="BU172" s="396"/>
      <c r="BV172" s="394"/>
      <c r="BW172" s="394"/>
      <c r="BX172" s="394"/>
      <c r="BY172" s="394"/>
      <c r="BZ172" s="394"/>
      <c r="CA172" s="394"/>
      <c r="CB172" s="394"/>
      <c r="CC172" s="394"/>
      <c r="CD172" s="395"/>
      <c r="CE172" s="433"/>
      <c r="CF172" s="396"/>
      <c r="CG172" s="394"/>
      <c r="CH172" s="394"/>
      <c r="CI172" s="394"/>
      <c r="CJ172" s="395"/>
      <c r="CK172" s="434"/>
      <c r="CL172" s="436"/>
      <c r="CM172" s="396"/>
      <c r="CN172" s="394"/>
      <c r="CO172" s="394"/>
      <c r="CP172" s="394"/>
      <c r="CQ172" s="394"/>
      <c r="CR172" s="394"/>
      <c r="CS172" s="394"/>
      <c r="CT172" s="394"/>
      <c r="CU172" s="394"/>
      <c r="CV172" s="395"/>
      <c r="CW172" s="393"/>
      <c r="CX172" s="393"/>
      <c r="CY172" s="396"/>
      <c r="CZ172" s="394"/>
      <c r="DA172" s="394"/>
      <c r="DB172" s="394"/>
      <c r="DC172" s="394"/>
      <c r="DD172" s="394"/>
      <c r="DE172" s="394"/>
      <c r="DF172" s="394"/>
      <c r="DG172" s="394"/>
      <c r="DH172" s="395"/>
      <c r="DI172" s="390"/>
      <c r="DJ172" s="390"/>
      <c r="DK172" s="431"/>
      <c r="DL172" s="431"/>
      <c r="DM172" s="431"/>
      <c r="DN172" s="431"/>
      <c r="DO172" s="431"/>
      <c r="DP172" s="431"/>
      <c r="DQ172" s="430"/>
      <c r="DR172" s="396"/>
      <c r="DS172" s="394"/>
      <c r="DT172" s="394"/>
      <c r="DU172" s="394"/>
      <c r="DV172" s="395"/>
      <c r="DW172" s="461"/>
      <c r="DX172" s="396"/>
      <c r="DY172" s="394"/>
      <c r="DZ172" s="394"/>
      <c r="EA172" s="394"/>
      <c r="EB172" s="395"/>
      <c r="EC172" s="461"/>
      <c r="ED172" s="462"/>
    </row>
    <row r="173" spans="2:134" ht="12.6" customHeight="1" x14ac:dyDescent="0.2">
      <c r="B173" s="499"/>
      <c r="C173" s="466"/>
      <c r="D173" s="466"/>
      <c r="E173" s="466"/>
      <c r="F173" s="472"/>
      <c r="G173" s="489"/>
      <c r="H173" s="511"/>
      <c r="I173" s="511"/>
      <c r="J173" s="525"/>
      <c r="K173" s="472"/>
      <c r="L173" s="451"/>
      <c r="M173" s="493"/>
      <c r="N173" s="451"/>
      <c r="O173" s="451"/>
      <c r="P173" s="451"/>
      <c r="Q173" s="429"/>
      <c r="R173" s="424"/>
      <c r="S173" s="451"/>
      <c r="T173" s="454"/>
      <c r="U173" s="429"/>
      <c r="V173" s="424"/>
      <c r="W173" s="451"/>
      <c r="X173" s="194" t="s">
        <v>157</v>
      </c>
      <c r="Y173" s="208" t="s">
        <v>152</v>
      </c>
      <c r="Z173" s="205">
        <f>VLOOKUP($X173,vstupy!$B$18:$F$31,MATCH($Y173,vstupy!$B$17:$F$17,0),0)</f>
        <v>0</v>
      </c>
      <c r="AA173" s="133" t="s">
        <v>158</v>
      </c>
      <c r="AB173" s="205">
        <f>VLOOKUP($AA173,vstupy!$B$34:$C$36,2,FALSE)</f>
        <v>0</v>
      </c>
      <c r="AC173" s="205">
        <f t="shared" si="3150"/>
        <v>0</v>
      </c>
      <c r="AD173" s="502"/>
      <c r="AE173" s="475"/>
      <c r="AF173" s="396"/>
      <c r="AG173" s="420"/>
      <c r="AH173" s="420"/>
      <c r="AI173" s="420"/>
      <c r="AJ173" s="420"/>
      <c r="AK173" s="420"/>
      <c r="AL173" s="420"/>
      <c r="AM173" s="419"/>
      <c r="AN173" s="420"/>
      <c r="AO173" s="422"/>
      <c r="AP173" s="396"/>
      <c r="AQ173" s="394"/>
      <c r="AR173" s="394"/>
      <c r="AS173" s="394"/>
      <c r="AT173" s="394"/>
      <c r="AU173" s="394"/>
      <c r="AV173" s="394"/>
      <c r="AW173" s="394"/>
      <c r="AX173" s="394"/>
      <c r="AY173" s="394"/>
      <c r="AZ173" s="394"/>
      <c r="BA173" s="394"/>
      <c r="BB173" s="394"/>
      <c r="BC173" s="394"/>
      <c r="BD173" s="394"/>
      <c r="BE173" s="394"/>
      <c r="BF173" s="394"/>
      <c r="BG173" s="394"/>
      <c r="BH173" s="394"/>
      <c r="BI173" s="534"/>
      <c r="BJ173" s="393"/>
      <c r="BK173" s="396"/>
      <c r="BL173" s="394"/>
      <c r="BM173" s="394"/>
      <c r="BN173" s="394"/>
      <c r="BO173" s="394"/>
      <c r="BP173" s="394"/>
      <c r="BQ173" s="394"/>
      <c r="BR173" s="394"/>
      <c r="BS173" s="394"/>
      <c r="BT173" s="395"/>
      <c r="BU173" s="396"/>
      <c r="BV173" s="394"/>
      <c r="BW173" s="394"/>
      <c r="BX173" s="394"/>
      <c r="BY173" s="394"/>
      <c r="BZ173" s="394"/>
      <c r="CA173" s="394"/>
      <c r="CB173" s="394"/>
      <c r="CC173" s="394"/>
      <c r="CD173" s="395"/>
      <c r="CE173" s="433"/>
      <c r="CF173" s="396"/>
      <c r="CG173" s="394"/>
      <c r="CH173" s="394"/>
      <c r="CI173" s="394"/>
      <c r="CJ173" s="395"/>
      <c r="CK173" s="434"/>
      <c r="CL173" s="437"/>
      <c r="CM173" s="396"/>
      <c r="CN173" s="394"/>
      <c r="CO173" s="394"/>
      <c r="CP173" s="394"/>
      <c r="CQ173" s="394"/>
      <c r="CR173" s="394"/>
      <c r="CS173" s="394"/>
      <c r="CT173" s="394"/>
      <c r="CU173" s="394"/>
      <c r="CV173" s="395"/>
      <c r="CW173" s="393"/>
      <c r="CX173" s="393"/>
      <c r="CY173" s="396"/>
      <c r="CZ173" s="394"/>
      <c r="DA173" s="394"/>
      <c r="DB173" s="394"/>
      <c r="DC173" s="394"/>
      <c r="DD173" s="394"/>
      <c r="DE173" s="394"/>
      <c r="DF173" s="394"/>
      <c r="DG173" s="394"/>
      <c r="DH173" s="395"/>
      <c r="DI173" s="390"/>
      <c r="DJ173" s="390"/>
      <c r="DK173" s="431"/>
      <c r="DL173" s="431"/>
      <c r="DM173" s="431"/>
      <c r="DN173" s="431"/>
      <c r="DO173" s="431"/>
      <c r="DP173" s="431"/>
      <c r="DQ173" s="430"/>
      <c r="DR173" s="396"/>
      <c r="DS173" s="394"/>
      <c r="DT173" s="394"/>
      <c r="DU173" s="394"/>
      <c r="DV173" s="395"/>
      <c r="DW173" s="461"/>
      <c r="DX173" s="396"/>
      <c r="DY173" s="394"/>
      <c r="DZ173" s="394"/>
      <c r="EA173" s="394"/>
      <c r="EB173" s="395"/>
      <c r="EC173" s="461"/>
      <c r="ED173" s="462"/>
    </row>
    <row r="174" spans="2:134" ht="12.6" customHeight="1" x14ac:dyDescent="0.2">
      <c r="B174" s="477">
        <f t="shared" ref="B174" si="3225">B171+1</f>
        <v>56</v>
      </c>
      <c r="C174" s="467"/>
      <c r="D174" s="467"/>
      <c r="E174" s="467"/>
      <c r="F174" s="485" t="s">
        <v>212</v>
      </c>
      <c r="G174" s="491"/>
      <c r="H174" s="496" t="str">
        <f t="shared" ref="H174" si="3226">IF($F174="3e)  Skoršia transpozícia  - zavedenie transpozície pred termínom ktorý určuje smernica EÚ. "," ","")</f>
        <v/>
      </c>
      <c r="I174" s="496" t="str">
        <f t="shared" ref="I174" si="3227">IF($F174="3e)  Skoršia transpozícia  - zavedenie transpozície pred termínom ktorý určuje smernica EÚ. ",$H174,"NA")</f>
        <v>NA</v>
      </c>
      <c r="J174" s="526">
        <f>IF(I174&gt;12,1,I174/12)</f>
        <v>1</v>
      </c>
      <c r="K174" s="485"/>
      <c r="L174" s="452"/>
      <c r="M174" s="492">
        <f>IF(L174="N",0,L174)</f>
        <v>0</v>
      </c>
      <c r="N174" s="452" t="s">
        <v>212</v>
      </c>
      <c r="O174" s="452"/>
      <c r="P174" s="452"/>
      <c r="Q174" s="428" t="s">
        <v>36</v>
      </c>
      <c r="R174" s="423">
        <f>VLOOKUP(Q174,vstupy!$B$3:$C$15,2,FALSE)</f>
        <v>0</v>
      </c>
      <c r="S174" s="452"/>
      <c r="T174" s="453"/>
      <c r="U174" s="428" t="s">
        <v>36</v>
      </c>
      <c r="V174" s="423">
        <f>VLOOKUP(U174,vstupy!$B$3:$C$15,2,FALSE)</f>
        <v>0</v>
      </c>
      <c r="W174" s="452"/>
      <c r="X174" s="330" t="s">
        <v>157</v>
      </c>
      <c r="Y174" s="331" t="s">
        <v>152</v>
      </c>
      <c r="Z174" s="332">
        <f>VLOOKUP($X174,vstupy!$B$18:$F$31,MATCH($Y174,vstupy!$B$17:$F$17,0),0)</f>
        <v>0</v>
      </c>
      <c r="AA174" s="333" t="s">
        <v>158</v>
      </c>
      <c r="AB174" s="332">
        <f>VLOOKUP($AA174,vstupy!$B$34:$C$36,2,FALSE)</f>
        <v>0</v>
      </c>
      <c r="AC174" s="332">
        <f t="shared" si="3150"/>
        <v>0</v>
      </c>
      <c r="AD174" s="480" t="s">
        <v>36</v>
      </c>
      <c r="AE174" s="473">
        <f>VLOOKUP(AD174,vstupy!$B$3:$C$15,2,FALSE)</f>
        <v>0</v>
      </c>
      <c r="AF174" s="476" t="str">
        <f>IFERROR(IF(M174=0,"N",O174/L174*J174),0)</f>
        <v>N</v>
      </c>
      <c r="AG174" s="420">
        <f>O174*J174</f>
        <v>0</v>
      </c>
      <c r="AH174" s="432">
        <f t="shared" ref="AH174" si="3228">P174*R174*J174</f>
        <v>0</v>
      </c>
      <c r="AI174" s="419">
        <f t="shared" ref="AI174" si="3229">IFERROR(AH174*M174,0)</f>
        <v>0</v>
      </c>
      <c r="AJ174" s="432" t="str">
        <f t="shared" ref="AJ174" si="3230">IFERROR(IF(M174=0,"N",S174/L174*J174),0)</f>
        <v>N</v>
      </c>
      <c r="AK174" s="420">
        <f t="shared" ref="AK174" si="3231">S174*J174</f>
        <v>0</v>
      </c>
      <c r="AL174" s="420">
        <f>T174*V174*J174</f>
        <v>0</v>
      </c>
      <c r="AM174" s="425">
        <f t="shared" ref="AM174" si="3232">IFERROR(AL174*M174,0)</f>
        <v>0</v>
      </c>
      <c r="AN174" s="419">
        <f>IF(W174&gt;0,IF(AE174&gt;0,($G$5/160)*(W174/60)*AE174*J174,0),IF(AE174&gt;0,($G$5/160)*((AC174+AC175+AC176)/60)*AE174*J174,0))</f>
        <v>0</v>
      </c>
      <c r="AO174" s="422">
        <f>IFERROR(AN174*M174,0)</f>
        <v>0</v>
      </c>
      <c r="AP174" s="396">
        <f t="shared" ref="AP174" si="3233">IF($N174="In (zvyšuje náklady)",AF174,0)</f>
        <v>0</v>
      </c>
      <c r="AQ174" s="394">
        <f t="shared" ref="AQ174" si="3234">IF($N174="In (zvyšuje náklady)",AG174,0)</f>
        <v>0</v>
      </c>
      <c r="AR174" s="394">
        <f t="shared" ref="AR174" si="3235">IF($N174="In (zvyšuje náklady)",AH174,0)</f>
        <v>0</v>
      </c>
      <c r="AS174" s="394">
        <f t="shared" ref="AS174" si="3236">IF($N174="In (zvyšuje náklady)",AI174,0)</f>
        <v>0</v>
      </c>
      <c r="AT174" s="394">
        <f t="shared" ref="AT174" si="3237">IF($N174="In (zvyšuje náklady)",AJ174,0)</f>
        <v>0</v>
      </c>
      <c r="AU174" s="394">
        <f t="shared" ref="AU174" si="3238">IF($N174="In (zvyšuje náklady)",AK174,0)</f>
        <v>0</v>
      </c>
      <c r="AV174" s="394">
        <f t="shared" ref="AV174" si="3239">IF($N174="In (zvyšuje náklady)",AL174,0)</f>
        <v>0</v>
      </c>
      <c r="AW174" s="394">
        <f t="shared" ref="AW174" si="3240">IF($N174="In (zvyšuje náklady)",AM174,0)</f>
        <v>0</v>
      </c>
      <c r="AX174" s="394">
        <f t="shared" ref="AX174" si="3241">IF($N174="In (zvyšuje náklady)",AN174,0)</f>
        <v>0</v>
      </c>
      <c r="AY174" s="394">
        <f t="shared" ref="AY174" si="3242">IF($N174="In (zvyšuje náklady)",AO174,0)</f>
        <v>0</v>
      </c>
      <c r="AZ174" s="394" t="str">
        <f t="shared" ref="AZ174" si="3243">IF($N174="Out (znižuje náklady)",AF174,"0")</f>
        <v>0</v>
      </c>
      <c r="BA174" s="394" t="str">
        <f t="shared" ref="BA174" si="3244">IF($N174="Out (znižuje náklady)",AG174,"0")</f>
        <v>0</v>
      </c>
      <c r="BB174" s="394" t="str">
        <f t="shared" ref="BB174" si="3245">IF($N174="Out (znižuje náklady)",AH174,"0")</f>
        <v>0</v>
      </c>
      <c r="BC174" s="394" t="str">
        <f t="shared" ref="BC174" si="3246">IF($N174="Out (znižuje náklady)",AI174,"0")</f>
        <v>0</v>
      </c>
      <c r="BD174" s="394" t="str">
        <f t="shared" ref="BD174" si="3247">IF($N174="Out (znižuje náklady)",AJ174,"0")</f>
        <v>0</v>
      </c>
      <c r="BE174" s="394" t="str">
        <f t="shared" ref="BE174" si="3248">IF($N174="Out (znižuje náklady)",AK174,"0")</f>
        <v>0</v>
      </c>
      <c r="BF174" s="394" t="str">
        <f t="shared" ref="BF174" si="3249">IF($N174="Out (znižuje náklady)",AL174,"0")</f>
        <v>0</v>
      </c>
      <c r="BG174" s="394" t="str">
        <f t="shared" ref="BG174" si="3250">IF($N174="Out (znižuje náklady)",AM174,"0")</f>
        <v>0</v>
      </c>
      <c r="BH174" s="394" t="str">
        <f t="shared" ref="BH174" si="3251">IF($N174="Out (znižuje náklady)",AN174,"0")</f>
        <v>0</v>
      </c>
      <c r="BI174" s="534" t="str">
        <f t="shared" ref="BI174" si="3252">IF($N174="Out (znižuje náklady)",AO174,"0")</f>
        <v>0</v>
      </c>
      <c r="BJ174" s="393">
        <f>IF(F174=vstupy!$B$47,0,1)</f>
        <v>1</v>
      </c>
      <c r="BK174" s="396">
        <f t="shared" ref="BK174" si="3253">$BJ174*AP174</f>
        <v>0</v>
      </c>
      <c r="BL174" s="394">
        <f t="shared" ref="BL174" si="3254">$BJ174*AQ174</f>
        <v>0</v>
      </c>
      <c r="BM174" s="394">
        <f t="shared" ref="BM174" si="3255">$BJ174*AR174</f>
        <v>0</v>
      </c>
      <c r="BN174" s="394">
        <f t="shared" ref="BN174" si="3256">$BJ174*AS174</f>
        <v>0</v>
      </c>
      <c r="BO174" s="394">
        <f t="shared" ref="BO174" si="3257">$BJ174*AT174</f>
        <v>0</v>
      </c>
      <c r="BP174" s="394">
        <f t="shared" ref="BP174" si="3258">$BJ174*AU174</f>
        <v>0</v>
      </c>
      <c r="BQ174" s="394">
        <f t="shared" ref="BQ174" si="3259">$BJ174*AV174</f>
        <v>0</v>
      </c>
      <c r="BR174" s="394">
        <f t="shared" ref="BR174" si="3260">$BJ174*AW174</f>
        <v>0</v>
      </c>
      <c r="BS174" s="394">
        <f t="shared" ref="BS174" si="3261">$BJ174*AX174</f>
        <v>0</v>
      </c>
      <c r="BT174" s="395">
        <f t="shared" ref="BT174" si="3262">$BJ174*AY174</f>
        <v>0</v>
      </c>
      <c r="BU174" s="396">
        <f t="shared" ref="BU174" si="3263">$BJ174*AZ174</f>
        <v>0</v>
      </c>
      <c r="BV174" s="394">
        <f t="shared" ref="BV174" si="3264">$BJ174*BA174</f>
        <v>0</v>
      </c>
      <c r="BW174" s="394">
        <f t="shared" ref="BW174" si="3265">$BJ174*BB174</f>
        <v>0</v>
      </c>
      <c r="BX174" s="394">
        <f t="shared" ref="BX174" si="3266">$BJ174*BC174</f>
        <v>0</v>
      </c>
      <c r="BY174" s="394">
        <f t="shared" ref="BY174" si="3267">$BJ174*BD174</f>
        <v>0</v>
      </c>
      <c r="BZ174" s="394">
        <f t="shared" ref="BZ174" si="3268">$BJ174*BE174</f>
        <v>0</v>
      </c>
      <c r="CA174" s="394">
        <f t="shared" ref="CA174" si="3269">$BJ174*BF174</f>
        <v>0</v>
      </c>
      <c r="CB174" s="394">
        <f t="shared" ref="CB174" si="3270">$BJ174*BG174</f>
        <v>0</v>
      </c>
      <c r="CC174" s="394">
        <f t="shared" ref="CC174" si="3271">$BJ174*BH174</f>
        <v>0</v>
      </c>
      <c r="CD174" s="395">
        <f t="shared" ref="CD174" si="3272">$BJ174*BI174</f>
        <v>0</v>
      </c>
      <c r="CE174" s="433">
        <f>IF(N174="Nemení sa",1,0)</f>
        <v>0</v>
      </c>
      <c r="CF174" s="396">
        <f>AG174*$CE174</f>
        <v>0</v>
      </c>
      <c r="CG174" s="394">
        <f>AI174*$CE174</f>
        <v>0</v>
      </c>
      <c r="CH174" s="394">
        <f>AK174*$CE174</f>
        <v>0</v>
      </c>
      <c r="CI174" s="394">
        <f>AM174*$CE174</f>
        <v>0</v>
      </c>
      <c r="CJ174" s="395">
        <f>AO174*$CE174</f>
        <v>0</v>
      </c>
      <c r="CK174" s="434">
        <f t="shared" ref="CK174" si="3273">SUM(CF174:CJ176)</f>
        <v>0</v>
      </c>
      <c r="CL174" s="435">
        <f>IF(F174=vstupy!B$42,"1",0)</f>
        <v>0</v>
      </c>
      <c r="CM174" s="396">
        <f t="shared" ref="CM174" si="3274">IF($CL174="1",AP174,0)</f>
        <v>0</v>
      </c>
      <c r="CN174" s="394">
        <f t="shared" ref="CN174" si="3275">IF($CL174="1",AQ174,0)</f>
        <v>0</v>
      </c>
      <c r="CO174" s="394">
        <f t="shared" ref="CO174" si="3276">IF($CL174="1",AR174,0)</f>
        <v>0</v>
      </c>
      <c r="CP174" s="394">
        <f t="shared" ref="CP174" si="3277">IF($CL174="1",AS174,0)</f>
        <v>0</v>
      </c>
      <c r="CQ174" s="394">
        <f t="shared" ref="CQ174" si="3278">IF($CL174="1",AT174,0)</f>
        <v>0</v>
      </c>
      <c r="CR174" s="394">
        <f t="shared" ref="CR174" si="3279">IF($CL174="1",AU174,0)</f>
        <v>0</v>
      </c>
      <c r="CS174" s="394">
        <f t="shared" ref="CS174" si="3280">IF($CL174="1",AV174,0)</f>
        <v>0</v>
      </c>
      <c r="CT174" s="394">
        <f t="shared" ref="CT174" si="3281">IF($CL174="1",AW174,0)</f>
        <v>0</v>
      </c>
      <c r="CU174" s="394">
        <f t="shared" ref="CU174" si="3282">IF($CL174="1",AX174,0)</f>
        <v>0</v>
      </c>
      <c r="CV174" s="395">
        <f t="shared" ref="CV174" si="3283">IF($CL174="1",AY174,0)</f>
        <v>0</v>
      </c>
      <c r="CW174" s="393">
        <f>CP174+CT174+CV174</f>
        <v>0</v>
      </c>
      <c r="CX174" s="393">
        <f t="shared" ref="CX174" si="3284">CN174+CR174</f>
        <v>0</v>
      </c>
      <c r="CY174" s="396">
        <f t="shared" ref="CY174" si="3285">IF($CL174="1",AZ174,0)</f>
        <v>0</v>
      </c>
      <c r="CZ174" s="394">
        <f t="shared" ref="CZ174" si="3286">IF($CL174="1",BA174,0)</f>
        <v>0</v>
      </c>
      <c r="DA174" s="394">
        <f t="shared" ref="DA174" si="3287">IF($CL174="1",BB174,0)</f>
        <v>0</v>
      </c>
      <c r="DB174" s="394">
        <f t="shared" ref="DB174" si="3288">IF($CL174="1",BC174,0)</f>
        <v>0</v>
      </c>
      <c r="DC174" s="394">
        <f t="shared" ref="DC174" si="3289">IF($CL174="1",BD174,0)</f>
        <v>0</v>
      </c>
      <c r="DD174" s="394">
        <f t="shared" ref="DD174" si="3290">IF($CL174="1",BE174,0)</f>
        <v>0</v>
      </c>
      <c r="DE174" s="394">
        <f t="shared" ref="DE174" si="3291">IF($CL174="1",BF174,0)</f>
        <v>0</v>
      </c>
      <c r="DF174" s="394">
        <f t="shared" ref="DF174" si="3292">IF($CL174="1",BG174,0)</f>
        <v>0</v>
      </c>
      <c r="DG174" s="394">
        <f t="shared" ref="DG174" si="3293">IF($CL174="1",BH174,0)</f>
        <v>0</v>
      </c>
      <c r="DH174" s="395">
        <f t="shared" ref="DH174" si="3294">IF($CL174="1",BI174,0)</f>
        <v>0</v>
      </c>
      <c r="DI174" s="390">
        <f>DB174+DF174+DH174</f>
        <v>0</v>
      </c>
      <c r="DJ174" s="390">
        <f t="shared" ref="DJ174" si="3295">CZ174+DD174</f>
        <v>0</v>
      </c>
      <c r="DK174" s="431">
        <f>IF(CE174=0,1,0)</f>
        <v>1</v>
      </c>
      <c r="DL174" s="431">
        <f>IFERROR(IF($AF174="N",AH174+AJ174+AL174+AN174,AF174+AH174+AJ174+AL174+AN174),0)*$DK174</f>
        <v>0</v>
      </c>
      <c r="DM174" s="431">
        <f>(AG174+AI174+AK174+AM174+AO174)*$DK174</f>
        <v>0</v>
      </c>
      <c r="DN174" s="431">
        <f>AS174+AW174+AY174-CW174</f>
        <v>0</v>
      </c>
      <c r="DO174" s="431">
        <f>BC174+BG174+BI174-DI174</f>
        <v>0</v>
      </c>
      <c r="DP174" s="431">
        <f>DN174+DO174</f>
        <v>0</v>
      </c>
      <c r="DQ174" s="430" t="str">
        <f>IF(OR(F174=vstupy!B$40,F174=vstupy!B$41,F174=vstupy!B$42,),"0","1")</f>
        <v>0</v>
      </c>
      <c r="DR174" s="396">
        <f>IF($DQ174="1",AQ174,"0")+CF174</f>
        <v>0</v>
      </c>
      <c r="DS174" s="394">
        <f>IF($DQ174="1",AS174,"0")+CG174</f>
        <v>0</v>
      </c>
      <c r="DT174" s="394">
        <f>IF($DQ174="1",AU174,"0")+CH174</f>
        <v>0</v>
      </c>
      <c r="DU174" s="394">
        <f>IF($DQ174="1",AW174,"0")+CI174</f>
        <v>0</v>
      </c>
      <c r="DV174" s="395">
        <f>IF($DQ174="1",AY174,"0")+CJ174</f>
        <v>0</v>
      </c>
      <c r="DW174" s="461">
        <f t="shared" ref="DW174" si="3296">SUM(DR174:DV176)</f>
        <v>0</v>
      </c>
      <c r="DX174" s="396" t="str">
        <f t="shared" ref="DX174" si="3297">IF($DQ174="1",BA174,"0")</f>
        <v>0</v>
      </c>
      <c r="DY174" s="394" t="str">
        <f t="shared" ref="DY174" si="3298">IF($DQ174="1",BC174,"0")</f>
        <v>0</v>
      </c>
      <c r="DZ174" s="394" t="str">
        <f t="shared" ref="DZ174" si="3299">IF($DQ174="1",BE174,"0")</f>
        <v>0</v>
      </c>
      <c r="EA174" s="394" t="str">
        <f>IF($DQ174="1",BG174,"0")</f>
        <v>0</v>
      </c>
      <c r="EB174" s="395" t="str">
        <f>IF($DQ174="1",BI174,"0")</f>
        <v>0</v>
      </c>
      <c r="EC174" s="461">
        <f t="shared" ref="EC174" si="3300">SUM(DX174:EB176)</f>
        <v>0</v>
      </c>
      <c r="ED174" s="462">
        <f>EC174+DW174</f>
        <v>0</v>
      </c>
    </row>
    <row r="175" spans="2:134" ht="12.6" customHeight="1" x14ac:dyDescent="0.2">
      <c r="B175" s="477"/>
      <c r="C175" s="467"/>
      <c r="D175" s="467"/>
      <c r="E175" s="467"/>
      <c r="F175" s="486"/>
      <c r="G175" s="491"/>
      <c r="H175" s="497"/>
      <c r="I175" s="497"/>
      <c r="J175" s="527"/>
      <c r="K175" s="486"/>
      <c r="L175" s="452"/>
      <c r="M175" s="492"/>
      <c r="N175" s="452"/>
      <c r="O175" s="452"/>
      <c r="P175" s="452"/>
      <c r="Q175" s="428"/>
      <c r="R175" s="423"/>
      <c r="S175" s="452"/>
      <c r="T175" s="453"/>
      <c r="U175" s="428"/>
      <c r="V175" s="423"/>
      <c r="W175" s="452"/>
      <c r="X175" s="330" t="s">
        <v>157</v>
      </c>
      <c r="Y175" s="331" t="s">
        <v>152</v>
      </c>
      <c r="Z175" s="332">
        <f>VLOOKUP($X175,vstupy!$B$18:$F$31,MATCH($Y175,vstupy!$B$17:$F$17,0),0)</f>
        <v>0</v>
      </c>
      <c r="AA175" s="333" t="s">
        <v>158</v>
      </c>
      <c r="AB175" s="332">
        <f>VLOOKUP($AA175,vstupy!$B$34:$C$36,2,FALSE)</f>
        <v>0</v>
      </c>
      <c r="AC175" s="332">
        <f t="shared" si="3150"/>
        <v>0</v>
      </c>
      <c r="AD175" s="481"/>
      <c r="AE175" s="474"/>
      <c r="AF175" s="396"/>
      <c r="AG175" s="420"/>
      <c r="AH175" s="420"/>
      <c r="AI175" s="420"/>
      <c r="AJ175" s="420"/>
      <c r="AK175" s="420"/>
      <c r="AL175" s="420"/>
      <c r="AM175" s="427"/>
      <c r="AN175" s="420"/>
      <c r="AO175" s="422"/>
      <c r="AP175" s="396"/>
      <c r="AQ175" s="394"/>
      <c r="AR175" s="394"/>
      <c r="AS175" s="394"/>
      <c r="AT175" s="394"/>
      <c r="AU175" s="394"/>
      <c r="AV175" s="394"/>
      <c r="AW175" s="394"/>
      <c r="AX175" s="394"/>
      <c r="AY175" s="394"/>
      <c r="AZ175" s="394"/>
      <c r="BA175" s="394"/>
      <c r="BB175" s="394"/>
      <c r="BC175" s="394"/>
      <c r="BD175" s="394"/>
      <c r="BE175" s="394"/>
      <c r="BF175" s="394"/>
      <c r="BG175" s="394"/>
      <c r="BH175" s="394"/>
      <c r="BI175" s="534"/>
      <c r="BJ175" s="393"/>
      <c r="BK175" s="396"/>
      <c r="BL175" s="394"/>
      <c r="BM175" s="394"/>
      <c r="BN175" s="394"/>
      <c r="BO175" s="394"/>
      <c r="BP175" s="394"/>
      <c r="BQ175" s="394"/>
      <c r="BR175" s="394"/>
      <c r="BS175" s="394"/>
      <c r="BT175" s="395"/>
      <c r="BU175" s="396"/>
      <c r="BV175" s="394"/>
      <c r="BW175" s="394"/>
      <c r="BX175" s="394"/>
      <c r="BY175" s="394"/>
      <c r="BZ175" s="394"/>
      <c r="CA175" s="394"/>
      <c r="CB175" s="394"/>
      <c r="CC175" s="394"/>
      <c r="CD175" s="395"/>
      <c r="CE175" s="433"/>
      <c r="CF175" s="396"/>
      <c r="CG175" s="394"/>
      <c r="CH175" s="394"/>
      <c r="CI175" s="394"/>
      <c r="CJ175" s="395"/>
      <c r="CK175" s="434"/>
      <c r="CL175" s="436"/>
      <c r="CM175" s="396"/>
      <c r="CN175" s="394"/>
      <c r="CO175" s="394"/>
      <c r="CP175" s="394"/>
      <c r="CQ175" s="394"/>
      <c r="CR175" s="394"/>
      <c r="CS175" s="394"/>
      <c r="CT175" s="394"/>
      <c r="CU175" s="394"/>
      <c r="CV175" s="395"/>
      <c r="CW175" s="393"/>
      <c r="CX175" s="393"/>
      <c r="CY175" s="396"/>
      <c r="CZ175" s="394"/>
      <c r="DA175" s="394"/>
      <c r="DB175" s="394"/>
      <c r="DC175" s="394"/>
      <c r="DD175" s="394"/>
      <c r="DE175" s="394"/>
      <c r="DF175" s="394"/>
      <c r="DG175" s="394"/>
      <c r="DH175" s="395"/>
      <c r="DI175" s="390"/>
      <c r="DJ175" s="390"/>
      <c r="DK175" s="431"/>
      <c r="DL175" s="431"/>
      <c r="DM175" s="431"/>
      <c r="DN175" s="431"/>
      <c r="DO175" s="431"/>
      <c r="DP175" s="431"/>
      <c r="DQ175" s="430"/>
      <c r="DR175" s="396"/>
      <c r="DS175" s="394"/>
      <c r="DT175" s="394"/>
      <c r="DU175" s="394"/>
      <c r="DV175" s="395"/>
      <c r="DW175" s="461"/>
      <c r="DX175" s="396"/>
      <c r="DY175" s="394"/>
      <c r="DZ175" s="394"/>
      <c r="EA175" s="394"/>
      <c r="EB175" s="395"/>
      <c r="EC175" s="461"/>
      <c r="ED175" s="462"/>
    </row>
    <row r="176" spans="2:134" ht="12.6" customHeight="1" x14ac:dyDescent="0.2">
      <c r="B176" s="477"/>
      <c r="C176" s="467"/>
      <c r="D176" s="467"/>
      <c r="E176" s="467"/>
      <c r="F176" s="487"/>
      <c r="G176" s="491"/>
      <c r="H176" s="498"/>
      <c r="I176" s="498"/>
      <c r="J176" s="528"/>
      <c r="K176" s="487"/>
      <c r="L176" s="452"/>
      <c r="M176" s="492"/>
      <c r="N176" s="452"/>
      <c r="O176" s="452"/>
      <c r="P176" s="452"/>
      <c r="Q176" s="428"/>
      <c r="R176" s="423"/>
      <c r="S176" s="452"/>
      <c r="T176" s="453"/>
      <c r="U176" s="428"/>
      <c r="V176" s="423"/>
      <c r="W176" s="452"/>
      <c r="X176" s="330" t="s">
        <v>157</v>
      </c>
      <c r="Y176" s="331" t="s">
        <v>152</v>
      </c>
      <c r="Z176" s="332">
        <f>VLOOKUP($X176,vstupy!$B$18:$F$31,MATCH($Y176,vstupy!$B$17:$F$17,0),0)</f>
        <v>0</v>
      </c>
      <c r="AA176" s="333" t="s">
        <v>158</v>
      </c>
      <c r="AB176" s="332">
        <f>VLOOKUP($AA176,vstupy!$B$34:$C$36,2,FALSE)</f>
        <v>0</v>
      </c>
      <c r="AC176" s="332">
        <f t="shared" si="3150"/>
        <v>0</v>
      </c>
      <c r="AD176" s="482"/>
      <c r="AE176" s="475"/>
      <c r="AF176" s="396"/>
      <c r="AG176" s="420"/>
      <c r="AH176" s="420"/>
      <c r="AI176" s="420"/>
      <c r="AJ176" s="420"/>
      <c r="AK176" s="420"/>
      <c r="AL176" s="420"/>
      <c r="AM176" s="419"/>
      <c r="AN176" s="420"/>
      <c r="AO176" s="422"/>
      <c r="AP176" s="396"/>
      <c r="AQ176" s="394"/>
      <c r="AR176" s="394"/>
      <c r="AS176" s="394"/>
      <c r="AT176" s="394"/>
      <c r="AU176" s="394"/>
      <c r="AV176" s="394"/>
      <c r="AW176" s="394"/>
      <c r="AX176" s="394"/>
      <c r="AY176" s="394"/>
      <c r="AZ176" s="394"/>
      <c r="BA176" s="394"/>
      <c r="BB176" s="394"/>
      <c r="BC176" s="394"/>
      <c r="BD176" s="394"/>
      <c r="BE176" s="394"/>
      <c r="BF176" s="394"/>
      <c r="BG176" s="394"/>
      <c r="BH176" s="394"/>
      <c r="BI176" s="534"/>
      <c r="BJ176" s="393"/>
      <c r="BK176" s="396"/>
      <c r="BL176" s="394"/>
      <c r="BM176" s="394"/>
      <c r="BN176" s="394"/>
      <c r="BO176" s="394"/>
      <c r="BP176" s="394"/>
      <c r="BQ176" s="394"/>
      <c r="BR176" s="394"/>
      <c r="BS176" s="394"/>
      <c r="BT176" s="395"/>
      <c r="BU176" s="396"/>
      <c r="BV176" s="394"/>
      <c r="BW176" s="394"/>
      <c r="BX176" s="394"/>
      <c r="BY176" s="394"/>
      <c r="BZ176" s="394"/>
      <c r="CA176" s="394"/>
      <c r="CB176" s="394"/>
      <c r="CC176" s="394"/>
      <c r="CD176" s="395"/>
      <c r="CE176" s="433"/>
      <c r="CF176" s="396"/>
      <c r="CG176" s="394"/>
      <c r="CH176" s="394"/>
      <c r="CI176" s="394"/>
      <c r="CJ176" s="395"/>
      <c r="CK176" s="434"/>
      <c r="CL176" s="437"/>
      <c r="CM176" s="396"/>
      <c r="CN176" s="394"/>
      <c r="CO176" s="394"/>
      <c r="CP176" s="394"/>
      <c r="CQ176" s="394"/>
      <c r="CR176" s="394"/>
      <c r="CS176" s="394"/>
      <c r="CT176" s="394"/>
      <c r="CU176" s="394"/>
      <c r="CV176" s="395"/>
      <c r="CW176" s="393"/>
      <c r="CX176" s="393"/>
      <c r="CY176" s="396"/>
      <c r="CZ176" s="394"/>
      <c r="DA176" s="394"/>
      <c r="DB176" s="394"/>
      <c r="DC176" s="394"/>
      <c r="DD176" s="394"/>
      <c r="DE176" s="394"/>
      <c r="DF176" s="394"/>
      <c r="DG176" s="394"/>
      <c r="DH176" s="395"/>
      <c r="DI176" s="390"/>
      <c r="DJ176" s="390"/>
      <c r="DK176" s="431"/>
      <c r="DL176" s="431"/>
      <c r="DM176" s="431"/>
      <c r="DN176" s="431"/>
      <c r="DO176" s="431"/>
      <c r="DP176" s="431"/>
      <c r="DQ176" s="430"/>
      <c r="DR176" s="396"/>
      <c r="DS176" s="394"/>
      <c r="DT176" s="394"/>
      <c r="DU176" s="394"/>
      <c r="DV176" s="395"/>
      <c r="DW176" s="461"/>
      <c r="DX176" s="396"/>
      <c r="DY176" s="394"/>
      <c r="DZ176" s="394"/>
      <c r="EA176" s="394"/>
      <c r="EB176" s="395"/>
      <c r="EC176" s="461"/>
      <c r="ED176" s="462"/>
    </row>
    <row r="177" spans="2:134" ht="12.6" customHeight="1" x14ac:dyDescent="0.2">
      <c r="B177" s="499">
        <f t="shared" ref="B177" si="3301">B174+1</f>
        <v>57</v>
      </c>
      <c r="C177" s="466"/>
      <c r="D177" s="466"/>
      <c r="E177" s="466"/>
      <c r="F177" s="470" t="s">
        <v>212</v>
      </c>
      <c r="G177" s="489"/>
      <c r="H177" s="509" t="str">
        <f t="shared" ref="H177" si="3302">IF($F177="3e)  Skoršia transpozícia  - zavedenie transpozície pred termínom ktorý určuje smernica EÚ. "," ","")</f>
        <v/>
      </c>
      <c r="I177" s="509" t="str">
        <f t="shared" ref="I177" si="3303">IF($F177="3e)  Skoršia transpozícia  - zavedenie transpozície pred termínom ktorý určuje smernica EÚ. ",$H177,"NA")</f>
        <v>NA</v>
      </c>
      <c r="J177" s="523">
        <f>IF(I177&gt;12,1,I177/12)</f>
        <v>1</v>
      </c>
      <c r="K177" s="470"/>
      <c r="L177" s="451"/>
      <c r="M177" s="493">
        <f>IF(L177="N",0,L177)</f>
        <v>0</v>
      </c>
      <c r="N177" s="451" t="s">
        <v>212</v>
      </c>
      <c r="O177" s="451"/>
      <c r="P177" s="451"/>
      <c r="Q177" s="429" t="s">
        <v>36</v>
      </c>
      <c r="R177" s="424">
        <f>VLOOKUP(Q177,vstupy!$B$3:$C$15,2,FALSE)</f>
        <v>0</v>
      </c>
      <c r="S177" s="451"/>
      <c r="T177" s="454"/>
      <c r="U177" s="429" t="s">
        <v>36</v>
      </c>
      <c r="V177" s="424">
        <f>VLOOKUP(U177,vstupy!$B$3:$C$15,2,FALSE)</f>
        <v>0</v>
      </c>
      <c r="W177" s="451"/>
      <c r="X177" s="194" t="s">
        <v>157</v>
      </c>
      <c r="Y177" s="208" t="s">
        <v>152</v>
      </c>
      <c r="Z177" s="205">
        <f>VLOOKUP($X177,vstupy!$B$18:$F$31,MATCH($Y177,vstupy!$B$17:$F$17,0),0)</f>
        <v>0</v>
      </c>
      <c r="AA177" s="133" t="s">
        <v>158</v>
      </c>
      <c r="AB177" s="205">
        <f>VLOOKUP($AA177,vstupy!$B$34:$C$36,2,FALSE)</f>
        <v>0</v>
      </c>
      <c r="AC177" s="205">
        <f t="shared" si="3150"/>
        <v>0</v>
      </c>
      <c r="AD177" s="500" t="s">
        <v>36</v>
      </c>
      <c r="AE177" s="473">
        <f>VLOOKUP(AD177,vstupy!$B$3:$C$15,2,FALSE)</f>
        <v>0</v>
      </c>
      <c r="AF177" s="476" t="str">
        <f>IFERROR(IF(M177=0,"N",O177/L177*J177),0)</f>
        <v>N</v>
      </c>
      <c r="AG177" s="420">
        <f>O177*J177</f>
        <v>0</v>
      </c>
      <c r="AH177" s="432">
        <f t="shared" ref="AH177" si="3304">P177*R177*J177</f>
        <v>0</v>
      </c>
      <c r="AI177" s="419">
        <f t="shared" ref="AI177" si="3305">IFERROR(AH177*M177,0)</f>
        <v>0</v>
      </c>
      <c r="AJ177" s="432" t="str">
        <f t="shared" ref="AJ177" si="3306">IFERROR(IF(M177=0,"N",S177/L177*J177),0)</f>
        <v>N</v>
      </c>
      <c r="AK177" s="420">
        <f t="shared" ref="AK177" si="3307">S177*J177</f>
        <v>0</v>
      </c>
      <c r="AL177" s="420">
        <f>T177*V177*J177</f>
        <v>0</v>
      </c>
      <c r="AM177" s="425">
        <f t="shared" ref="AM177" si="3308">IFERROR(AL177*M177,0)</f>
        <v>0</v>
      </c>
      <c r="AN177" s="419">
        <f t="shared" ref="AN177" si="3309">IF(W177&gt;0,IF(AE177&gt;0,($G$5/160)*(W177/60)*AE177*J177,0),IF(AE177&gt;0,($G$5/160)*((AC177+AC178+AC179)/60)*AE177*J177,0))</f>
        <v>0</v>
      </c>
      <c r="AO177" s="422">
        <f>IFERROR(AN177*M177,0)</f>
        <v>0</v>
      </c>
      <c r="AP177" s="396">
        <f t="shared" ref="AP177" si="3310">IF($N177="In (zvyšuje náklady)",AF177,0)</f>
        <v>0</v>
      </c>
      <c r="AQ177" s="394">
        <f t="shared" ref="AQ177" si="3311">IF($N177="In (zvyšuje náklady)",AG177,0)</f>
        <v>0</v>
      </c>
      <c r="AR177" s="394">
        <f t="shared" ref="AR177" si="3312">IF($N177="In (zvyšuje náklady)",AH177,0)</f>
        <v>0</v>
      </c>
      <c r="AS177" s="394">
        <f t="shared" ref="AS177" si="3313">IF($N177="In (zvyšuje náklady)",AI177,0)</f>
        <v>0</v>
      </c>
      <c r="AT177" s="394">
        <f t="shared" ref="AT177" si="3314">IF($N177="In (zvyšuje náklady)",AJ177,0)</f>
        <v>0</v>
      </c>
      <c r="AU177" s="394">
        <f t="shared" ref="AU177" si="3315">IF($N177="In (zvyšuje náklady)",AK177,0)</f>
        <v>0</v>
      </c>
      <c r="AV177" s="394">
        <f t="shared" ref="AV177" si="3316">IF($N177="In (zvyšuje náklady)",AL177,0)</f>
        <v>0</v>
      </c>
      <c r="AW177" s="394">
        <f t="shared" ref="AW177" si="3317">IF($N177="In (zvyšuje náklady)",AM177,0)</f>
        <v>0</v>
      </c>
      <c r="AX177" s="394">
        <f t="shared" ref="AX177" si="3318">IF($N177="In (zvyšuje náklady)",AN177,0)</f>
        <v>0</v>
      </c>
      <c r="AY177" s="394">
        <f t="shared" ref="AY177" si="3319">IF($N177="In (zvyšuje náklady)",AO177,0)</f>
        <v>0</v>
      </c>
      <c r="AZ177" s="394" t="str">
        <f t="shared" ref="AZ177" si="3320">IF($N177="Out (znižuje náklady)",AF177,"0")</f>
        <v>0</v>
      </c>
      <c r="BA177" s="394" t="str">
        <f t="shared" ref="BA177" si="3321">IF($N177="Out (znižuje náklady)",AG177,"0")</f>
        <v>0</v>
      </c>
      <c r="BB177" s="394" t="str">
        <f t="shared" ref="BB177" si="3322">IF($N177="Out (znižuje náklady)",AH177,"0")</f>
        <v>0</v>
      </c>
      <c r="BC177" s="394" t="str">
        <f t="shared" ref="BC177" si="3323">IF($N177="Out (znižuje náklady)",AI177,"0")</f>
        <v>0</v>
      </c>
      <c r="BD177" s="394" t="str">
        <f t="shared" ref="BD177" si="3324">IF($N177="Out (znižuje náklady)",AJ177,"0")</f>
        <v>0</v>
      </c>
      <c r="BE177" s="394" t="str">
        <f t="shared" ref="BE177" si="3325">IF($N177="Out (znižuje náklady)",AK177,"0")</f>
        <v>0</v>
      </c>
      <c r="BF177" s="394" t="str">
        <f t="shared" ref="BF177" si="3326">IF($N177="Out (znižuje náklady)",AL177,"0")</f>
        <v>0</v>
      </c>
      <c r="BG177" s="394" t="str">
        <f t="shared" ref="BG177" si="3327">IF($N177="Out (znižuje náklady)",AM177,"0")</f>
        <v>0</v>
      </c>
      <c r="BH177" s="394" t="str">
        <f t="shared" ref="BH177" si="3328">IF($N177="Out (znižuje náklady)",AN177,"0")</f>
        <v>0</v>
      </c>
      <c r="BI177" s="534" t="str">
        <f t="shared" ref="BI177" si="3329">IF($N177="Out (znižuje náklady)",AO177,"0")</f>
        <v>0</v>
      </c>
      <c r="BJ177" s="393">
        <f>IF(F177=vstupy!$B$47,0,1)</f>
        <v>1</v>
      </c>
      <c r="BK177" s="396">
        <f t="shared" ref="BK177" si="3330">$BJ177*AP177</f>
        <v>0</v>
      </c>
      <c r="BL177" s="394">
        <f t="shared" ref="BL177" si="3331">$BJ177*AQ177</f>
        <v>0</v>
      </c>
      <c r="BM177" s="394">
        <f t="shared" ref="BM177" si="3332">$BJ177*AR177</f>
        <v>0</v>
      </c>
      <c r="BN177" s="394">
        <f t="shared" ref="BN177" si="3333">$BJ177*AS177</f>
        <v>0</v>
      </c>
      <c r="BO177" s="394">
        <f t="shared" ref="BO177" si="3334">$BJ177*AT177</f>
        <v>0</v>
      </c>
      <c r="BP177" s="394">
        <f t="shared" ref="BP177" si="3335">$BJ177*AU177</f>
        <v>0</v>
      </c>
      <c r="BQ177" s="394">
        <f t="shared" ref="BQ177" si="3336">$BJ177*AV177</f>
        <v>0</v>
      </c>
      <c r="BR177" s="394">
        <f t="shared" ref="BR177" si="3337">$BJ177*AW177</f>
        <v>0</v>
      </c>
      <c r="BS177" s="394">
        <f t="shared" ref="BS177" si="3338">$BJ177*AX177</f>
        <v>0</v>
      </c>
      <c r="BT177" s="395">
        <f t="shared" ref="BT177" si="3339">$BJ177*AY177</f>
        <v>0</v>
      </c>
      <c r="BU177" s="396">
        <f t="shared" ref="BU177" si="3340">$BJ177*AZ177</f>
        <v>0</v>
      </c>
      <c r="BV177" s="394">
        <f t="shared" ref="BV177" si="3341">$BJ177*BA177</f>
        <v>0</v>
      </c>
      <c r="BW177" s="394">
        <f t="shared" ref="BW177" si="3342">$BJ177*BB177</f>
        <v>0</v>
      </c>
      <c r="BX177" s="394">
        <f t="shared" ref="BX177" si="3343">$BJ177*BC177</f>
        <v>0</v>
      </c>
      <c r="BY177" s="394">
        <f t="shared" ref="BY177" si="3344">$BJ177*BD177</f>
        <v>0</v>
      </c>
      <c r="BZ177" s="394">
        <f t="shared" ref="BZ177" si="3345">$BJ177*BE177</f>
        <v>0</v>
      </c>
      <c r="CA177" s="394">
        <f t="shared" ref="CA177" si="3346">$BJ177*BF177</f>
        <v>0</v>
      </c>
      <c r="CB177" s="394">
        <f t="shared" ref="CB177" si="3347">$BJ177*BG177</f>
        <v>0</v>
      </c>
      <c r="CC177" s="394">
        <f t="shared" ref="CC177" si="3348">$BJ177*BH177</f>
        <v>0</v>
      </c>
      <c r="CD177" s="395">
        <f t="shared" ref="CD177" si="3349">$BJ177*BI177</f>
        <v>0</v>
      </c>
      <c r="CE177" s="433">
        <f>IF(N177="Nemení sa",1,0)</f>
        <v>0</v>
      </c>
      <c r="CF177" s="396">
        <f>AG177*$CE177</f>
        <v>0</v>
      </c>
      <c r="CG177" s="394">
        <f>AI177*$CE177</f>
        <v>0</v>
      </c>
      <c r="CH177" s="394">
        <f>AK177*$CE177</f>
        <v>0</v>
      </c>
      <c r="CI177" s="394">
        <f>AM177*$CE177</f>
        <v>0</v>
      </c>
      <c r="CJ177" s="395">
        <f>AO177*$CE177</f>
        <v>0</v>
      </c>
      <c r="CK177" s="434">
        <f t="shared" ref="CK177" si="3350">SUM(CF177:CJ179)</f>
        <v>0</v>
      </c>
      <c r="CL177" s="435">
        <f>IF(F177=vstupy!B$42,"1",0)</f>
        <v>0</v>
      </c>
      <c r="CM177" s="396">
        <f t="shared" ref="CM177" si="3351">IF($CL177="1",AP177,0)</f>
        <v>0</v>
      </c>
      <c r="CN177" s="394">
        <f t="shared" ref="CN177" si="3352">IF($CL177="1",AQ177,0)</f>
        <v>0</v>
      </c>
      <c r="CO177" s="394">
        <f t="shared" ref="CO177" si="3353">IF($CL177="1",AR177,0)</f>
        <v>0</v>
      </c>
      <c r="CP177" s="394">
        <f t="shared" ref="CP177" si="3354">IF($CL177="1",AS177,0)</f>
        <v>0</v>
      </c>
      <c r="CQ177" s="394">
        <f t="shared" ref="CQ177" si="3355">IF($CL177="1",AT177,0)</f>
        <v>0</v>
      </c>
      <c r="CR177" s="394">
        <f t="shared" ref="CR177" si="3356">IF($CL177="1",AU177,0)</f>
        <v>0</v>
      </c>
      <c r="CS177" s="394">
        <f t="shared" ref="CS177" si="3357">IF($CL177="1",AV177,0)</f>
        <v>0</v>
      </c>
      <c r="CT177" s="394">
        <f t="shared" ref="CT177" si="3358">IF($CL177="1",AW177,0)</f>
        <v>0</v>
      </c>
      <c r="CU177" s="394">
        <f t="shared" ref="CU177" si="3359">IF($CL177="1",AX177,0)</f>
        <v>0</v>
      </c>
      <c r="CV177" s="395">
        <f t="shared" ref="CV177" si="3360">IF($CL177="1",AY177,0)</f>
        <v>0</v>
      </c>
      <c r="CW177" s="393">
        <f>CP177+CT177+CV177</f>
        <v>0</v>
      </c>
      <c r="CX177" s="393">
        <f t="shared" ref="CX177" si="3361">CN177+CR177</f>
        <v>0</v>
      </c>
      <c r="CY177" s="396">
        <f t="shared" ref="CY177" si="3362">IF($CL177="1",AZ177,0)</f>
        <v>0</v>
      </c>
      <c r="CZ177" s="394">
        <f t="shared" ref="CZ177" si="3363">IF($CL177="1",BA177,0)</f>
        <v>0</v>
      </c>
      <c r="DA177" s="394">
        <f t="shared" ref="DA177" si="3364">IF($CL177="1",BB177,0)</f>
        <v>0</v>
      </c>
      <c r="DB177" s="394">
        <f t="shared" ref="DB177" si="3365">IF($CL177="1",BC177,0)</f>
        <v>0</v>
      </c>
      <c r="DC177" s="394">
        <f t="shared" ref="DC177" si="3366">IF($CL177="1",BD177,0)</f>
        <v>0</v>
      </c>
      <c r="DD177" s="394">
        <f t="shared" ref="DD177" si="3367">IF($CL177="1",BE177,0)</f>
        <v>0</v>
      </c>
      <c r="DE177" s="394">
        <f t="shared" ref="DE177" si="3368">IF($CL177="1",BF177,0)</f>
        <v>0</v>
      </c>
      <c r="DF177" s="394">
        <f t="shared" ref="DF177" si="3369">IF($CL177="1",BG177,0)</f>
        <v>0</v>
      </c>
      <c r="DG177" s="394">
        <f t="shared" ref="DG177" si="3370">IF($CL177="1",BH177,0)</f>
        <v>0</v>
      </c>
      <c r="DH177" s="395">
        <f t="shared" ref="DH177" si="3371">IF($CL177="1",BI177,0)</f>
        <v>0</v>
      </c>
      <c r="DI177" s="390">
        <f>DB177+DF177+DH177</f>
        <v>0</v>
      </c>
      <c r="DJ177" s="390">
        <f t="shared" ref="DJ177" si="3372">CZ177+DD177</f>
        <v>0</v>
      </c>
      <c r="DK177" s="431">
        <f>IF(CE177=0,1,0)</f>
        <v>1</v>
      </c>
      <c r="DL177" s="431">
        <f>IFERROR(IF($AF177="N",AH177+AJ177+AL177+AN177,AF177+AH177+AJ177+AL177+AN177),0)*$DK177</f>
        <v>0</v>
      </c>
      <c r="DM177" s="431">
        <f>(AG177+AI177+AK177+AM177+AO177)*$DK177</f>
        <v>0</v>
      </c>
      <c r="DN177" s="431">
        <f>AS177+AW177+AY177-CW177</f>
        <v>0</v>
      </c>
      <c r="DO177" s="431">
        <f>BC177+BG177+BI177-DI177</f>
        <v>0</v>
      </c>
      <c r="DP177" s="431">
        <f>DN177+DO177</f>
        <v>0</v>
      </c>
      <c r="DQ177" s="430" t="str">
        <f>IF(OR(F177=vstupy!B$40,F177=vstupy!B$41,F177=vstupy!B$42,),"0","1")</f>
        <v>0</v>
      </c>
      <c r="DR177" s="396">
        <f>IF($DQ177="1",AQ177,"0")+CF177</f>
        <v>0</v>
      </c>
      <c r="DS177" s="394">
        <f>IF($DQ177="1",AS177,"0")+CG177</f>
        <v>0</v>
      </c>
      <c r="DT177" s="394">
        <f>IF($DQ177="1",AU177,"0")+CH177</f>
        <v>0</v>
      </c>
      <c r="DU177" s="394">
        <f>IF($DQ177="1",AW177,"0")+CI177</f>
        <v>0</v>
      </c>
      <c r="DV177" s="395">
        <f>IF($DQ177="1",AY177,"0")+CJ177</f>
        <v>0</v>
      </c>
      <c r="DW177" s="461">
        <f t="shared" ref="DW177" si="3373">SUM(DR177:DV179)</f>
        <v>0</v>
      </c>
      <c r="DX177" s="396" t="str">
        <f t="shared" ref="DX177" si="3374">IF($DQ177="1",BA177,"0")</f>
        <v>0</v>
      </c>
      <c r="DY177" s="394" t="str">
        <f t="shared" ref="DY177" si="3375">IF($DQ177="1",BC177,"0")</f>
        <v>0</v>
      </c>
      <c r="DZ177" s="394" t="str">
        <f t="shared" ref="DZ177" si="3376">IF($DQ177="1",BE177,"0")</f>
        <v>0</v>
      </c>
      <c r="EA177" s="394" t="str">
        <f>IF($DQ177="1",BG177,"0")</f>
        <v>0</v>
      </c>
      <c r="EB177" s="395" t="str">
        <f>IF($DQ177="1",BI177,"0")</f>
        <v>0</v>
      </c>
      <c r="EC177" s="461">
        <f t="shared" ref="EC177" si="3377">SUM(DX177:EB179)</f>
        <v>0</v>
      </c>
      <c r="ED177" s="462">
        <f>EC177+DW177</f>
        <v>0</v>
      </c>
    </row>
    <row r="178" spans="2:134" ht="12.6" customHeight="1" x14ac:dyDescent="0.2">
      <c r="B178" s="499"/>
      <c r="C178" s="466"/>
      <c r="D178" s="466"/>
      <c r="E178" s="466"/>
      <c r="F178" s="471"/>
      <c r="G178" s="489"/>
      <c r="H178" s="510"/>
      <c r="I178" s="510"/>
      <c r="J178" s="524"/>
      <c r="K178" s="471"/>
      <c r="L178" s="451"/>
      <c r="M178" s="493"/>
      <c r="N178" s="451"/>
      <c r="O178" s="451"/>
      <c r="P178" s="451"/>
      <c r="Q178" s="429"/>
      <c r="R178" s="424"/>
      <c r="S178" s="451"/>
      <c r="T178" s="454"/>
      <c r="U178" s="429"/>
      <c r="V178" s="424"/>
      <c r="W178" s="451"/>
      <c r="X178" s="194" t="s">
        <v>157</v>
      </c>
      <c r="Y178" s="208" t="s">
        <v>152</v>
      </c>
      <c r="Z178" s="205">
        <f>VLOOKUP($X178,vstupy!$B$18:$F$31,MATCH($Y178,vstupy!$B$17:$F$17,0),0)</f>
        <v>0</v>
      </c>
      <c r="AA178" s="133" t="s">
        <v>158</v>
      </c>
      <c r="AB178" s="205">
        <f>VLOOKUP($AA178,vstupy!$B$34:$C$36,2,FALSE)</f>
        <v>0</v>
      </c>
      <c r="AC178" s="205">
        <f t="shared" si="3150"/>
        <v>0</v>
      </c>
      <c r="AD178" s="501"/>
      <c r="AE178" s="474"/>
      <c r="AF178" s="396"/>
      <c r="AG178" s="420"/>
      <c r="AH178" s="420"/>
      <c r="AI178" s="420"/>
      <c r="AJ178" s="420"/>
      <c r="AK178" s="420"/>
      <c r="AL178" s="420"/>
      <c r="AM178" s="427"/>
      <c r="AN178" s="420"/>
      <c r="AO178" s="422"/>
      <c r="AP178" s="396"/>
      <c r="AQ178" s="394"/>
      <c r="AR178" s="394"/>
      <c r="AS178" s="394"/>
      <c r="AT178" s="394"/>
      <c r="AU178" s="394"/>
      <c r="AV178" s="394"/>
      <c r="AW178" s="394"/>
      <c r="AX178" s="394"/>
      <c r="AY178" s="394"/>
      <c r="AZ178" s="394"/>
      <c r="BA178" s="394"/>
      <c r="BB178" s="394"/>
      <c r="BC178" s="394"/>
      <c r="BD178" s="394"/>
      <c r="BE178" s="394"/>
      <c r="BF178" s="394"/>
      <c r="BG178" s="394"/>
      <c r="BH178" s="394"/>
      <c r="BI178" s="534"/>
      <c r="BJ178" s="393"/>
      <c r="BK178" s="396"/>
      <c r="BL178" s="394"/>
      <c r="BM178" s="394"/>
      <c r="BN178" s="394"/>
      <c r="BO178" s="394"/>
      <c r="BP178" s="394"/>
      <c r="BQ178" s="394"/>
      <c r="BR178" s="394"/>
      <c r="BS178" s="394"/>
      <c r="BT178" s="395"/>
      <c r="BU178" s="396"/>
      <c r="BV178" s="394"/>
      <c r="BW178" s="394"/>
      <c r="BX178" s="394"/>
      <c r="BY178" s="394"/>
      <c r="BZ178" s="394"/>
      <c r="CA178" s="394"/>
      <c r="CB178" s="394"/>
      <c r="CC178" s="394"/>
      <c r="CD178" s="395"/>
      <c r="CE178" s="433"/>
      <c r="CF178" s="396"/>
      <c r="CG178" s="394"/>
      <c r="CH178" s="394"/>
      <c r="CI178" s="394"/>
      <c r="CJ178" s="395"/>
      <c r="CK178" s="434"/>
      <c r="CL178" s="436"/>
      <c r="CM178" s="396"/>
      <c r="CN178" s="394"/>
      <c r="CO178" s="394"/>
      <c r="CP178" s="394"/>
      <c r="CQ178" s="394"/>
      <c r="CR178" s="394"/>
      <c r="CS178" s="394"/>
      <c r="CT178" s="394"/>
      <c r="CU178" s="394"/>
      <c r="CV178" s="395"/>
      <c r="CW178" s="393"/>
      <c r="CX178" s="393"/>
      <c r="CY178" s="396"/>
      <c r="CZ178" s="394"/>
      <c r="DA178" s="394"/>
      <c r="DB178" s="394"/>
      <c r="DC178" s="394"/>
      <c r="DD178" s="394"/>
      <c r="DE178" s="394"/>
      <c r="DF178" s="394"/>
      <c r="DG178" s="394"/>
      <c r="DH178" s="395"/>
      <c r="DI178" s="390"/>
      <c r="DJ178" s="390"/>
      <c r="DK178" s="431"/>
      <c r="DL178" s="431"/>
      <c r="DM178" s="431"/>
      <c r="DN178" s="431"/>
      <c r="DO178" s="431"/>
      <c r="DP178" s="431"/>
      <c r="DQ178" s="430"/>
      <c r="DR178" s="396"/>
      <c r="DS178" s="394"/>
      <c r="DT178" s="394"/>
      <c r="DU178" s="394"/>
      <c r="DV178" s="395"/>
      <c r="DW178" s="461"/>
      <c r="DX178" s="396"/>
      <c r="DY178" s="394"/>
      <c r="DZ178" s="394"/>
      <c r="EA178" s="394"/>
      <c r="EB178" s="395"/>
      <c r="EC178" s="461"/>
      <c r="ED178" s="462"/>
    </row>
    <row r="179" spans="2:134" ht="12.6" customHeight="1" x14ac:dyDescent="0.2">
      <c r="B179" s="499"/>
      <c r="C179" s="466"/>
      <c r="D179" s="466"/>
      <c r="E179" s="466"/>
      <c r="F179" s="472"/>
      <c r="G179" s="489"/>
      <c r="H179" s="511"/>
      <c r="I179" s="511"/>
      <c r="J179" s="525"/>
      <c r="K179" s="472"/>
      <c r="L179" s="451"/>
      <c r="M179" s="493"/>
      <c r="N179" s="451"/>
      <c r="O179" s="451"/>
      <c r="P179" s="451"/>
      <c r="Q179" s="429"/>
      <c r="R179" s="424"/>
      <c r="S179" s="451"/>
      <c r="T179" s="454"/>
      <c r="U179" s="429"/>
      <c r="V179" s="424"/>
      <c r="W179" s="451"/>
      <c r="X179" s="194" t="s">
        <v>157</v>
      </c>
      <c r="Y179" s="208" t="s">
        <v>152</v>
      </c>
      <c r="Z179" s="205">
        <f>VLOOKUP($X179,vstupy!$B$18:$F$31,MATCH($Y179,vstupy!$B$17:$F$17,0),0)</f>
        <v>0</v>
      </c>
      <c r="AA179" s="133" t="s">
        <v>158</v>
      </c>
      <c r="AB179" s="205">
        <f>VLOOKUP($AA179,vstupy!$B$34:$C$36,2,FALSE)</f>
        <v>0</v>
      </c>
      <c r="AC179" s="205">
        <f t="shared" si="3150"/>
        <v>0</v>
      </c>
      <c r="AD179" s="502"/>
      <c r="AE179" s="475"/>
      <c r="AF179" s="396"/>
      <c r="AG179" s="420"/>
      <c r="AH179" s="420"/>
      <c r="AI179" s="420"/>
      <c r="AJ179" s="420"/>
      <c r="AK179" s="420"/>
      <c r="AL179" s="420"/>
      <c r="AM179" s="419"/>
      <c r="AN179" s="420"/>
      <c r="AO179" s="422"/>
      <c r="AP179" s="396"/>
      <c r="AQ179" s="394"/>
      <c r="AR179" s="394"/>
      <c r="AS179" s="394"/>
      <c r="AT179" s="394"/>
      <c r="AU179" s="394"/>
      <c r="AV179" s="394"/>
      <c r="AW179" s="394"/>
      <c r="AX179" s="394"/>
      <c r="AY179" s="394"/>
      <c r="AZ179" s="394"/>
      <c r="BA179" s="394"/>
      <c r="BB179" s="394"/>
      <c r="BC179" s="394"/>
      <c r="BD179" s="394"/>
      <c r="BE179" s="394"/>
      <c r="BF179" s="394"/>
      <c r="BG179" s="394"/>
      <c r="BH179" s="394"/>
      <c r="BI179" s="534"/>
      <c r="BJ179" s="393"/>
      <c r="BK179" s="396"/>
      <c r="BL179" s="394"/>
      <c r="BM179" s="394"/>
      <c r="BN179" s="394"/>
      <c r="BO179" s="394"/>
      <c r="BP179" s="394"/>
      <c r="BQ179" s="394"/>
      <c r="BR179" s="394"/>
      <c r="BS179" s="394"/>
      <c r="BT179" s="395"/>
      <c r="BU179" s="396"/>
      <c r="BV179" s="394"/>
      <c r="BW179" s="394"/>
      <c r="BX179" s="394"/>
      <c r="BY179" s="394"/>
      <c r="BZ179" s="394"/>
      <c r="CA179" s="394"/>
      <c r="CB179" s="394"/>
      <c r="CC179" s="394"/>
      <c r="CD179" s="395"/>
      <c r="CE179" s="433"/>
      <c r="CF179" s="396"/>
      <c r="CG179" s="394"/>
      <c r="CH179" s="394"/>
      <c r="CI179" s="394"/>
      <c r="CJ179" s="395"/>
      <c r="CK179" s="434"/>
      <c r="CL179" s="437"/>
      <c r="CM179" s="396"/>
      <c r="CN179" s="394"/>
      <c r="CO179" s="394"/>
      <c r="CP179" s="394"/>
      <c r="CQ179" s="394"/>
      <c r="CR179" s="394"/>
      <c r="CS179" s="394"/>
      <c r="CT179" s="394"/>
      <c r="CU179" s="394"/>
      <c r="CV179" s="395"/>
      <c r="CW179" s="393"/>
      <c r="CX179" s="393"/>
      <c r="CY179" s="396"/>
      <c r="CZ179" s="394"/>
      <c r="DA179" s="394"/>
      <c r="DB179" s="394"/>
      <c r="DC179" s="394"/>
      <c r="DD179" s="394"/>
      <c r="DE179" s="394"/>
      <c r="DF179" s="394"/>
      <c r="DG179" s="394"/>
      <c r="DH179" s="395"/>
      <c r="DI179" s="390"/>
      <c r="DJ179" s="390"/>
      <c r="DK179" s="431"/>
      <c r="DL179" s="431"/>
      <c r="DM179" s="431"/>
      <c r="DN179" s="431"/>
      <c r="DO179" s="431"/>
      <c r="DP179" s="431"/>
      <c r="DQ179" s="430"/>
      <c r="DR179" s="396"/>
      <c r="DS179" s="394"/>
      <c r="DT179" s="394"/>
      <c r="DU179" s="394"/>
      <c r="DV179" s="395"/>
      <c r="DW179" s="461"/>
      <c r="DX179" s="396"/>
      <c r="DY179" s="394"/>
      <c r="DZ179" s="394"/>
      <c r="EA179" s="394"/>
      <c r="EB179" s="395"/>
      <c r="EC179" s="461"/>
      <c r="ED179" s="462"/>
    </row>
    <row r="180" spans="2:134" ht="12.6" customHeight="1" x14ac:dyDescent="0.2">
      <c r="B180" s="477">
        <f t="shared" ref="B180" si="3378">B177+1</f>
        <v>58</v>
      </c>
      <c r="C180" s="467"/>
      <c r="D180" s="467"/>
      <c r="E180" s="467"/>
      <c r="F180" s="485" t="s">
        <v>212</v>
      </c>
      <c r="G180" s="491"/>
      <c r="H180" s="496" t="str">
        <f t="shared" ref="H180" si="3379">IF($F180="3e)  Skoršia transpozícia  - zavedenie transpozície pred termínom ktorý určuje smernica EÚ. "," ","")</f>
        <v/>
      </c>
      <c r="I180" s="496" t="str">
        <f t="shared" ref="I180" si="3380">IF($F180="3e)  Skoršia transpozícia  - zavedenie transpozície pred termínom ktorý určuje smernica EÚ. ",$H180,"NA")</f>
        <v>NA</v>
      </c>
      <c r="J180" s="526">
        <f>IF(I180&gt;12,1,I180/12)</f>
        <v>1</v>
      </c>
      <c r="K180" s="485"/>
      <c r="L180" s="452"/>
      <c r="M180" s="492">
        <f>IF(L180="N",0,L180)</f>
        <v>0</v>
      </c>
      <c r="N180" s="452" t="s">
        <v>212</v>
      </c>
      <c r="O180" s="452"/>
      <c r="P180" s="452"/>
      <c r="Q180" s="428" t="s">
        <v>36</v>
      </c>
      <c r="R180" s="423">
        <f>VLOOKUP(Q180,vstupy!$B$3:$C$15,2,FALSE)</f>
        <v>0</v>
      </c>
      <c r="S180" s="452"/>
      <c r="T180" s="453"/>
      <c r="U180" s="428" t="s">
        <v>36</v>
      </c>
      <c r="V180" s="423">
        <f>VLOOKUP(U180,vstupy!$B$3:$C$15,2,FALSE)</f>
        <v>0</v>
      </c>
      <c r="W180" s="452"/>
      <c r="X180" s="330" t="s">
        <v>157</v>
      </c>
      <c r="Y180" s="331" t="s">
        <v>152</v>
      </c>
      <c r="Z180" s="332">
        <f>VLOOKUP($X180,vstupy!$B$18:$F$31,MATCH($Y180,vstupy!$B$17:$F$17,0),0)</f>
        <v>0</v>
      </c>
      <c r="AA180" s="333" t="s">
        <v>158</v>
      </c>
      <c r="AB180" s="332">
        <f>VLOOKUP($AA180,vstupy!$B$34:$C$36,2,FALSE)</f>
        <v>0</v>
      </c>
      <c r="AC180" s="332">
        <f t="shared" si="3150"/>
        <v>0</v>
      </c>
      <c r="AD180" s="480" t="s">
        <v>36</v>
      </c>
      <c r="AE180" s="473">
        <f>VLOOKUP(AD180,vstupy!$B$3:$C$15,2,FALSE)</f>
        <v>0</v>
      </c>
      <c r="AF180" s="476" t="str">
        <f>IFERROR(IF(M180=0,"N",O180/L180*J180),0)</f>
        <v>N</v>
      </c>
      <c r="AG180" s="420">
        <f>O180*J180</f>
        <v>0</v>
      </c>
      <c r="AH180" s="432">
        <f t="shared" ref="AH180" si="3381">P180*R180*J180</f>
        <v>0</v>
      </c>
      <c r="AI180" s="419">
        <f t="shared" ref="AI180" si="3382">IFERROR(AH180*M180,0)</f>
        <v>0</v>
      </c>
      <c r="AJ180" s="432" t="str">
        <f t="shared" ref="AJ180" si="3383">IFERROR(IF(M180=0,"N",S180/L180*J180),0)</f>
        <v>N</v>
      </c>
      <c r="AK180" s="420">
        <f t="shared" ref="AK180" si="3384">S180*J180</f>
        <v>0</v>
      </c>
      <c r="AL180" s="420">
        <f>T180*V180*J180</f>
        <v>0</v>
      </c>
      <c r="AM180" s="425">
        <f t="shared" ref="AM180" si="3385">IFERROR(AL180*M180,0)</f>
        <v>0</v>
      </c>
      <c r="AN180" s="419">
        <f t="shared" ref="AN180" si="3386">IF(W180&gt;0,IF(AE180&gt;0,($G$5/160)*(W180/60)*AE180*J180,0),IF(AE180&gt;0,($G$5/160)*((AC180+AC181+AC182)/60)*AE180*J180,0))</f>
        <v>0</v>
      </c>
      <c r="AO180" s="422">
        <f>IFERROR(AN180*M180,0)</f>
        <v>0</v>
      </c>
      <c r="AP180" s="396">
        <f t="shared" ref="AP180" si="3387">IF($N180="In (zvyšuje náklady)",AF180,0)</f>
        <v>0</v>
      </c>
      <c r="AQ180" s="394">
        <f t="shared" ref="AQ180" si="3388">IF($N180="In (zvyšuje náklady)",AG180,0)</f>
        <v>0</v>
      </c>
      <c r="AR180" s="394">
        <f t="shared" ref="AR180" si="3389">IF($N180="In (zvyšuje náklady)",AH180,0)</f>
        <v>0</v>
      </c>
      <c r="AS180" s="394">
        <f t="shared" ref="AS180" si="3390">IF($N180="In (zvyšuje náklady)",AI180,0)</f>
        <v>0</v>
      </c>
      <c r="AT180" s="394">
        <f t="shared" ref="AT180" si="3391">IF($N180="In (zvyšuje náklady)",AJ180,0)</f>
        <v>0</v>
      </c>
      <c r="AU180" s="394">
        <f t="shared" ref="AU180" si="3392">IF($N180="In (zvyšuje náklady)",AK180,0)</f>
        <v>0</v>
      </c>
      <c r="AV180" s="394">
        <f t="shared" ref="AV180" si="3393">IF($N180="In (zvyšuje náklady)",AL180,0)</f>
        <v>0</v>
      </c>
      <c r="AW180" s="394">
        <f t="shared" ref="AW180" si="3394">IF($N180="In (zvyšuje náklady)",AM180,0)</f>
        <v>0</v>
      </c>
      <c r="AX180" s="394">
        <f t="shared" ref="AX180" si="3395">IF($N180="In (zvyšuje náklady)",AN180,0)</f>
        <v>0</v>
      </c>
      <c r="AY180" s="394">
        <f t="shared" ref="AY180" si="3396">IF($N180="In (zvyšuje náklady)",AO180,0)</f>
        <v>0</v>
      </c>
      <c r="AZ180" s="394" t="str">
        <f t="shared" ref="AZ180" si="3397">IF($N180="Out (znižuje náklady)",AF180,"0")</f>
        <v>0</v>
      </c>
      <c r="BA180" s="394" t="str">
        <f t="shared" ref="BA180" si="3398">IF($N180="Out (znižuje náklady)",AG180,"0")</f>
        <v>0</v>
      </c>
      <c r="BB180" s="394" t="str">
        <f t="shared" ref="BB180" si="3399">IF($N180="Out (znižuje náklady)",AH180,"0")</f>
        <v>0</v>
      </c>
      <c r="BC180" s="394" t="str">
        <f t="shared" ref="BC180" si="3400">IF($N180="Out (znižuje náklady)",AI180,"0")</f>
        <v>0</v>
      </c>
      <c r="BD180" s="394" t="str">
        <f t="shared" ref="BD180" si="3401">IF($N180="Out (znižuje náklady)",AJ180,"0")</f>
        <v>0</v>
      </c>
      <c r="BE180" s="394" t="str">
        <f t="shared" ref="BE180" si="3402">IF($N180="Out (znižuje náklady)",AK180,"0")</f>
        <v>0</v>
      </c>
      <c r="BF180" s="394" t="str">
        <f t="shared" ref="BF180" si="3403">IF($N180="Out (znižuje náklady)",AL180,"0")</f>
        <v>0</v>
      </c>
      <c r="BG180" s="394" t="str">
        <f t="shared" ref="BG180" si="3404">IF($N180="Out (znižuje náklady)",AM180,"0")</f>
        <v>0</v>
      </c>
      <c r="BH180" s="394" t="str">
        <f t="shared" ref="BH180" si="3405">IF($N180="Out (znižuje náklady)",AN180,"0")</f>
        <v>0</v>
      </c>
      <c r="BI180" s="534" t="str">
        <f t="shared" ref="BI180" si="3406">IF($N180="Out (znižuje náklady)",AO180,"0")</f>
        <v>0</v>
      </c>
      <c r="BJ180" s="393">
        <f>IF(F180=vstupy!$B$47,0,1)</f>
        <v>1</v>
      </c>
      <c r="BK180" s="396">
        <f t="shared" ref="BK180" si="3407">$BJ180*AP180</f>
        <v>0</v>
      </c>
      <c r="BL180" s="394">
        <f t="shared" ref="BL180" si="3408">$BJ180*AQ180</f>
        <v>0</v>
      </c>
      <c r="BM180" s="394">
        <f t="shared" ref="BM180" si="3409">$BJ180*AR180</f>
        <v>0</v>
      </c>
      <c r="BN180" s="394">
        <f t="shared" ref="BN180" si="3410">$BJ180*AS180</f>
        <v>0</v>
      </c>
      <c r="BO180" s="394">
        <f t="shared" ref="BO180" si="3411">$BJ180*AT180</f>
        <v>0</v>
      </c>
      <c r="BP180" s="394">
        <f t="shared" ref="BP180" si="3412">$BJ180*AU180</f>
        <v>0</v>
      </c>
      <c r="BQ180" s="394">
        <f t="shared" ref="BQ180" si="3413">$BJ180*AV180</f>
        <v>0</v>
      </c>
      <c r="BR180" s="394">
        <f t="shared" ref="BR180" si="3414">$BJ180*AW180</f>
        <v>0</v>
      </c>
      <c r="BS180" s="394">
        <f t="shared" ref="BS180" si="3415">$BJ180*AX180</f>
        <v>0</v>
      </c>
      <c r="BT180" s="395">
        <f t="shared" ref="BT180" si="3416">$BJ180*AY180</f>
        <v>0</v>
      </c>
      <c r="BU180" s="396">
        <f t="shared" ref="BU180" si="3417">$BJ180*AZ180</f>
        <v>0</v>
      </c>
      <c r="BV180" s="394">
        <f t="shared" ref="BV180" si="3418">$BJ180*BA180</f>
        <v>0</v>
      </c>
      <c r="BW180" s="394">
        <f t="shared" ref="BW180" si="3419">$BJ180*BB180</f>
        <v>0</v>
      </c>
      <c r="BX180" s="394">
        <f t="shared" ref="BX180" si="3420">$BJ180*BC180</f>
        <v>0</v>
      </c>
      <c r="BY180" s="394">
        <f t="shared" ref="BY180" si="3421">$BJ180*BD180</f>
        <v>0</v>
      </c>
      <c r="BZ180" s="394">
        <f t="shared" ref="BZ180" si="3422">$BJ180*BE180</f>
        <v>0</v>
      </c>
      <c r="CA180" s="394">
        <f t="shared" ref="CA180" si="3423">$BJ180*BF180</f>
        <v>0</v>
      </c>
      <c r="CB180" s="394">
        <f t="shared" ref="CB180" si="3424">$BJ180*BG180</f>
        <v>0</v>
      </c>
      <c r="CC180" s="394">
        <f t="shared" ref="CC180" si="3425">$BJ180*BH180</f>
        <v>0</v>
      </c>
      <c r="CD180" s="395">
        <f t="shared" ref="CD180" si="3426">$BJ180*BI180</f>
        <v>0</v>
      </c>
      <c r="CE180" s="433">
        <f>IF(N180="Nemení sa",1,0)</f>
        <v>0</v>
      </c>
      <c r="CF180" s="396">
        <f>AG180*$CE180</f>
        <v>0</v>
      </c>
      <c r="CG180" s="394">
        <f>AI180*$CE180</f>
        <v>0</v>
      </c>
      <c r="CH180" s="394">
        <f>AK180*$CE180</f>
        <v>0</v>
      </c>
      <c r="CI180" s="394">
        <f>AM180*$CE180</f>
        <v>0</v>
      </c>
      <c r="CJ180" s="395">
        <f>AO180*$CE180</f>
        <v>0</v>
      </c>
      <c r="CK180" s="434">
        <f t="shared" ref="CK180" si="3427">SUM(CF180:CJ182)</f>
        <v>0</v>
      </c>
      <c r="CL180" s="435">
        <f>IF(F180=vstupy!B$42,"1",0)</f>
        <v>0</v>
      </c>
      <c r="CM180" s="396">
        <f t="shared" ref="CM180" si="3428">IF($CL180="1",AP180,0)</f>
        <v>0</v>
      </c>
      <c r="CN180" s="394">
        <f t="shared" ref="CN180" si="3429">IF($CL180="1",AQ180,0)</f>
        <v>0</v>
      </c>
      <c r="CO180" s="394">
        <f t="shared" ref="CO180" si="3430">IF($CL180="1",AR180,0)</f>
        <v>0</v>
      </c>
      <c r="CP180" s="394">
        <f t="shared" ref="CP180" si="3431">IF($CL180="1",AS180,0)</f>
        <v>0</v>
      </c>
      <c r="CQ180" s="394">
        <f t="shared" ref="CQ180" si="3432">IF($CL180="1",AT180,0)</f>
        <v>0</v>
      </c>
      <c r="CR180" s="394">
        <f t="shared" ref="CR180" si="3433">IF($CL180="1",AU180,0)</f>
        <v>0</v>
      </c>
      <c r="CS180" s="394">
        <f t="shared" ref="CS180" si="3434">IF($CL180="1",AV180,0)</f>
        <v>0</v>
      </c>
      <c r="CT180" s="394">
        <f t="shared" ref="CT180" si="3435">IF($CL180="1",AW180,0)</f>
        <v>0</v>
      </c>
      <c r="CU180" s="394">
        <f t="shared" ref="CU180" si="3436">IF($CL180="1",AX180,0)</f>
        <v>0</v>
      </c>
      <c r="CV180" s="395">
        <f t="shared" ref="CV180" si="3437">IF($CL180="1",AY180,0)</f>
        <v>0</v>
      </c>
      <c r="CW180" s="393">
        <f>CP180+CT180+CV180</f>
        <v>0</v>
      </c>
      <c r="CX180" s="393">
        <f t="shared" ref="CX180" si="3438">CN180+CR180</f>
        <v>0</v>
      </c>
      <c r="CY180" s="396">
        <f t="shared" ref="CY180" si="3439">IF($CL180="1",AZ180,0)</f>
        <v>0</v>
      </c>
      <c r="CZ180" s="394">
        <f t="shared" ref="CZ180" si="3440">IF($CL180="1",BA180,0)</f>
        <v>0</v>
      </c>
      <c r="DA180" s="394">
        <f t="shared" ref="DA180" si="3441">IF($CL180="1",BB180,0)</f>
        <v>0</v>
      </c>
      <c r="DB180" s="394">
        <f t="shared" ref="DB180" si="3442">IF($CL180="1",BC180,0)</f>
        <v>0</v>
      </c>
      <c r="DC180" s="394">
        <f t="shared" ref="DC180" si="3443">IF($CL180="1",BD180,0)</f>
        <v>0</v>
      </c>
      <c r="DD180" s="394">
        <f t="shared" ref="DD180" si="3444">IF($CL180="1",BE180,0)</f>
        <v>0</v>
      </c>
      <c r="DE180" s="394">
        <f t="shared" ref="DE180" si="3445">IF($CL180="1",BF180,0)</f>
        <v>0</v>
      </c>
      <c r="DF180" s="394">
        <f t="shared" ref="DF180" si="3446">IF($CL180="1",BG180,0)</f>
        <v>0</v>
      </c>
      <c r="DG180" s="394">
        <f t="shared" ref="DG180" si="3447">IF($CL180="1",BH180,0)</f>
        <v>0</v>
      </c>
      <c r="DH180" s="395">
        <f t="shared" ref="DH180" si="3448">IF($CL180="1",BI180,0)</f>
        <v>0</v>
      </c>
      <c r="DI180" s="390">
        <f>DB180+DF180+DH180</f>
        <v>0</v>
      </c>
      <c r="DJ180" s="390">
        <f t="shared" ref="DJ180" si="3449">CZ180+DD180</f>
        <v>0</v>
      </c>
      <c r="DK180" s="431">
        <f>IF(CE180=0,1,0)</f>
        <v>1</v>
      </c>
      <c r="DL180" s="431">
        <f>IFERROR(IF($AF180="N",AH180+AJ180+AL180+AN180,AF180+AH180+AJ180+AL180+AN180),0)*$DK180</f>
        <v>0</v>
      </c>
      <c r="DM180" s="431">
        <f>(AG180+AI180+AK180+AM180+AO180)*$DK180</f>
        <v>0</v>
      </c>
      <c r="DN180" s="431">
        <f>AS180+AW180+AY180-CW180</f>
        <v>0</v>
      </c>
      <c r="DO180" s="431">
        <f>BC180+BG180+BI180-DI180</f>
        <v>0</v>
      </c>
      <c r="DP180" s="431">
        <f>DN180+DO180</f>
        <v>0</v>
      </c>
      <c r="DQ180" s="430" t="str">
        <f>IF(OR(F180=vstupy!B$40,F180=vstupy!B$41,F180=vstupy!B$42,),"0","1")</f>
        <v>0</v>
      </c>
      <c r="DR180" s="396">
        <f>IF($DQ180="1",AQ180,"0")+CF180</f>
        <v>0</v>
      </c>
      <c r="DS180" s="394">
        <f>IF($DQ180="1",AS180,"0")+CG180</f>
        <v>0</v>
      </c>
      <c r="DT180" s="394">
        <f>IF($DQ180="1",AU180,"0")+CH180</f>
        <v>0</v>
      </c>
      <c r="DU180" s="394">
        <f>IF($DQ180="1",AW180,"0")+CI180</f>
        <v>0</v>
      </c>
      <c r="DV180" s="395">
        <f>IF($DQ180="1",AY180,"0")+CJ180</f>
        <v>0</v>
      </c>
      <c r="DW180" s="461">
        <f t="shared" ref="DW180" si="3450">SUM(DR180:DV182)</f>
        <v>0</v>
      </c>
      <c r="DX180" s="396" t="str">
        <f t="shared" ref="DX180" si="3451">IF($DQ180="1",BA180,"0")</f>
        <v>0</v>
      </c>
      <c r="DY180" s="394" t="str">
        <f t="shared" ref="DY180" si="3452">IF($DQ180="1",BC180,"0")</f>
        <v>0</v>
      </c>
      <c r="DZ180" s="394" t="str">
        <f t="shared" ref="DZ180" si="3453">IF($DQ180="1",BE180,"0")</f>
        <v>0</v>
      </c>
      <c r="EA180" s="394" t="str">
        <f>IF($DQ180="1",BG180,"0")</f>
        <v>0</v>
      </c>
      <c r="EB180" s="395" t="str">
        <f>IF($DQ180="1",BI180,"0")</f>
        <v>0</v>
      </c>
      <c r="EC180" s="461">
        <f t="shared" ref="EC180" si="3454">SUM(DX180:EB182)</f>
        <v>0</v>
      </c>
      <c r="ED180" s="462">
        <f>EC180+DW180</f>
        <v>0</v>
      </c>
    </row>
    <row r="181" spans="2:134" ht="12.6" customHeight="1" x14ac:dyDescent="0.2">
      <c r="B181" s="477"/>
      <c r="C181" s="467"/>
      <c r="D181" s="467"/>
      <c r="E181" s="467"/>
      <c r="F181" s="486"/>
      <c r="G181" s="491"/>
      <c r="H181" s="497"/>
      <c r="I181" s="497"/>
      <c r="J181" s="527"/>
      <c r="K181" s="486"/>
      <c r="L181" s="452"/>
      <c r="M181" s="492"/>
      <c r="N181" s="452"/>
      <c r="O181" s="452"/>
      <c r="P181" s="452"/>
      <c r="Q181" s="428"/>
      <c r="R181" s="423"/>
      <c r="S181" s="452"/>
      <c r="T181" s="453"/>
      <c r="U181" s="428"/>
      <c r="V181" s="423"/>
      <c r="W181" s="452"/>
      <c r="X181" s="330" t="s">
        <v>157</v>
      </c>
      <c r="Y181" s="331" t="s">
        <v>152</v>
      </c>
      <c r="Z181" s="332">
        <f>VLOOKUP($X181,vstupy!$B$18:$F$31,MATCH($Y181,vstupy!$B$17:$F$17,0),0)</f>
        <v>0</v>
      </c>
      <c r="AA181" s="333" t="s">
        <v>158</v>
      </c>
      <c r="AB181" s="332">
        <f>VLOOKUP($AA181,vstupy!$B$34:$C$36,2,FALSE)</f>
        <v>0</v>
      </c>
      <c r="AC181" s="332">
        <f t="shared" si="3150"/>
        <v>0</v>
      </c>
      <c r="AD181" s="481"/>
      <c r="AE181" s="474"/>
      <c r="AF181" s="396"/>
      <c r="AG181" s="420"/>
      <c r="AH181" s="420"/>
      <c r="AI181" s="420"/>
      <c r="AJ181" s="420"/>
      <c r="AK181" s="420"/>
      <c r="AL181" s="420"/>
      <c r="AM181" s="427"/>
      <c r="AN181" s="420"/>
      <c r="AO181" s="422"/>
      <c r="AP181" s="396"/>
      <c r="AQ181" s="394"/>
      <c r="AR181" s="394"/>
      <c r="AS181" s="394"/>
      <c r="AT181" s="394"/>
      <c r="AU181" s="394"/>
      <c r="AV181" s="394"/>
      <c r="AW181" s="394"/>
      <c r="AX181" s="394"/>
      <c r="AY181" s="394"/>
      <c r="AZ181" s="394"/>
      <c r="BA181" s="394"/>
      <c r="BB181" s="394"/>
      <c r="BC181" s="394"/>
      <c r="BD181" s="394"/>
      <c r="BE181" s="394"/>
      <c r="BF181" s="394"/>
      <c r="BG181" s="394"/>
      <c r="BH181" s="394"/>
      <c r="BI181" s="534"/>
      <c r="BJ181" s="393"/>
      <c r="BK181" s="396"/>
      <c r="BL181" s="394"/>
      <c r="BM181" s="394"/>
      <c r="BN181" s="394"/>
      <c r="BO181" s="394"/>
      <c r="BP181" s="394"/>
      <c r="BQ181" s="394"/>
      <c r="BR181" s="394"/>
      <c r="BS181" s="394"/>
      <c r="BT181" s="395"/>
      <c r="BU181" s="396"/>
      <c r="BV181" s="394"/>
      <c r="BW181" s="394"/>
      <c r="BX181" s="394"/>
      <c r="BY181" s="394"/>
      <c r="BZ181" s="394"/>
      <c r="CA181" s="394"/>
      <c r="CB181" s="394"/>
      <c r="CC181" s="394"/>
      <c r="CD181" s="395"/>
      <c r="CE181" s="433"/>
      <c r="CF181" s="396"/>
      <c r="CG181" s="394"/>
      <c r="CH181" s="394"/>
      <c r="CI181" s="394"/>
      <c r="CJ181" s="395"/>
      <c r="CK181" s="434"/>
      <c r="CL181" s="436"/>
      <c r="CM181" s="396"/>
      <c r="CN181" s="394"/>
      <c r="CO181" s="394"/>
      <c r="CP181" s="394"/>
      <c r="CQ181" s="394"/>
      <c r="CR181" s="394"/>
      <c r="CS181" s="394"/>
      <c r="CT181" s="394"/>
      <c r="CU181" s="394"/>
      <c r="CV181" s="395"/>
      <c r="CW181" s="393"/>
      <c r="CX181" s="393"/>
      <c r="CY181" s="396"/>
      <c r="CZ181" s="394"/>
      <c r="DA181" s="394"/>
      <c r="DB181" s="394"/>
      <c r="DC181" s="394"/>
      <c r="DD181" s="394"/>
      <c r="DE181" s="394"/>
      <c r="DF181" s="394"/>
      <c r="DG181" s="394"/>
      <c r="DH181" s="395"/>
      <c r="DI181" s="390"/>
      <c r="DJ181" s="390"/>
      <c r="DK181" s="431"/>
      <c r="DL181" s="431"/>
      <c r="DM181" s="431"/>
      <c r="DN181" s="431"/>
      <c r="DO181" s="431"/>
      <c r="DP181" s="431"/>
      <c r="DQ181" s="430"/>
      <c r="DR181" s="396"/>
      <c r="DS181" s="394"/>
      <c r="DT181" s="394"/>
      <c r="DU181" s="394"/>
      <c r="DV181" s="395"/>
      <c r="DW181" s="461"/>
      <c r="DX181" s="396"/>
      <c r="DY181" s="394"/>
      <c r="DZ181" s="394"/>
      <c r="EA181" s="394"/>
      <c r="EB181" s="395"/>
      <c r="EC181" s="461"/>
      <c r="ED181" s="462"/>
    </row>
    <row r="182" spans="2:134" ht="12.6" customHeight="1" x14ac:dyDescent="0.2">
      <c r="B182" s="477"/>
      <c r="C182" s="467"/>
      <c r="D182" s="467"/>
      <c r="E182" s="467"/>
      <c r="F182" s="487"/>
      <c r="G182" s="491"/>
      <c r="H182" s="498"/>
      <c r="I182" s="498"/>
      <c r="J182" s="528"/>
      <c r="K182" s="487"/>
      <c r="L182" s="452"/>
      <c r="M182" s="492"/>
      <c r="N182" s="452"/>
      <c r="O182" s="452"/>
      <c r="P182" s="452"/>
      <c r="Q182" s="428"/>
      <c r="R182" s="423"/>
      <c r="S182" s="452"/>
      <c r="T182" s="453"/>
      <c r="U182" s="428"/>
      <c r="V182" s="423"/>
      <c r="W182" s="452"/>
      <c r="X182" s="330" t="s">
        <v>157</v>
      </c>
      <c r="Y182" s="331" t="s">
        <v>152</v>
      </c>
      <c r="Z182" s="332">
        <f>VLOOKUP($X182,vstupy!$B$18:$F$31,MATCH($Y182,vstupy!$B$17:$F$17,0),0)</f>
        <v>0</v>
      </c>
      <c r="AA182" s="333" t="s">
        <v>158</v>
      </c>
      <c r="AB182" s="332">
        <f>VLOOKUP($AA182,vstupy!$B$34:$C$36,2,FALSE)</f>
        <v>0</v>
      </c>
      <c r="AC182" s="332">
        <f t="shared" si="3150"/>
        <v>0</v>
      </c>
      <c r="AD182" s="482"/>
      <c r="AE182" s="475"/>
      <c r="AF182" s="396"/>
      <c r="AG182" s="420"/>
      <c r="AH182" s="420"/>
      <c r="AI182" s="420"/>
      <c r="AJ182" s="420"/>
      <c r="AK182" s="420"/>
      <c r="AL182" s="420"/>
      <c r="AM182" s="419"/>
      <c r="AN182" s="420"/>
      <c r="AO182" s="422"/>
      <c r="AP182" s="396"/>
      <c r="AQ182" s="394"/>
      <c r="AR182" s="394"/>
      <c r="AS182" s="394"/>
      <c r="AT182" s="394"/>
      <c r="AU182" s="394"/>
      <c r="AV182" s="394"/>
      <c r="AW182" s="394"/>
      <c r="AX182" s="394"/>
      <c r="AY182" s="394"/>
      <c r="AZ182" s="394"/>
      <c r="BA182" s="394"/>
      <c r="BB182" s="394"/>
      <c r="BC182" s="394"/>
      <c r="BD182" s="394"/>
      <c r="BE182" s="394"/>
      <c r="BF182" s="394"/>
      <c r="BG182" s="394"/>
      <c r="BH182" s="394"/>
      <c r="BI182" s="534"/>
      <c r="BJ182" s="393"/>
      <c r="BK182" s="396"/>
      <c r="BL182" s="394"/>
      <c r="BM182" s="394"/>
      <c r="BN182" s="394"/>
      <c r="BO182" s="394"/>
      <c r="BP182" s="394"/>
      <c r="BQ182" s="394"/>
      <c r="BR182" s="394"/>
      <c r="BS182" s="394"/>
      <c r="BT182" s="395"/>
      <c r="BU182" s="396"/>
      <c r="BV182" s="394"/>
      <c r="BW182" s="394"/>
      <c r="BX182" s="394"/>
      <c r="BY182" s="394"/>
      <c r="BZ182" s="394"/>
      <c r="CA182" s="394"/>
      <c r="CB182" s="394"/>
      <c r="CC182" s="394"/>
      <c r="CD182" s="395"/>
      <c r="CE182" s="433"/>
      <c r="CF182" s="396"/>
      <c r="CG182" s="394"/>
      <c r="CH182" s="394"/>
      <c r="CI182" s="394"/>
      <c r="CJ182" s="395"/>
      <c r="CK182" s="434"/>
      <c r="CL182" s="437"/>
      <c r="CM182" s="396"/>
      <c r="CN182" s="394"/>
      <c r="CO182" s="394"/>
      <c r="CP182" s="394"/>
      <c r="CQ182" s="394"/>
      <c r="CR182" s="394"/>
      <c r="CS182" s="394"/>
      <c r="CT182" s="394"/>
      <c r="CU182" s="394"/>
      <c r="CV182" s="395"/>
      <c r="CW182" s="393"/>
      <c r="CX182" s="393"/>
      <c r="CY182" s="396"/>
      <c r="CZ182" s="394"/>
      <c r="DA182" s="394"/>
      <c r="DB182" s="394"/>
      <c r="DC182" s="394"/>
      <c r="DD182" s="394"/>
      <c r="DE182" s="394"/>
      <c r="DF182" s="394"/>
      <c r="DG182" s="394"/>
      <c r="DH182" s="395"/>
      <c r="DI182" s="390"/>
      <c r="DJ182" s="390"/>
      <c r="DK182" s="431"/>
      <c r="DL182" s="431"/>
      <c r="DM182" s="431"/>
      <c r="DN182" s="431"/>
      <c r="DO182" s="431"/>
      <c r="DP182" s="431"/>
      <c r="DQ182" s="430"/>
      <c r="DR182" s="396"/>
      <c r="DS182" s="394"/>
      <c r="DT182" s="394"/>
      <c r="DU182" s="394"/>
      <c r="DV182" s="395"/>
      <c r="DW182" s="461"/>
      <c r="DX182" s="396"/>
      <c r="DY182" s="394"/>
      <c r="DZ182" s="394"/>
      <c r="EA182" s="394"/>
      <c r="EB182" s="395"/>
      <c r="EC182" s="461"/>
      <c r="ED182" s="462"/>
    </row>
    <row r="183" spans="2:134" ht="12.6" customHeight="1" x14ac:dyDescent="0.2">
      <c r="B183" s="499">
        <f t="shared" ref="B183" si="3455">B180+1</f>
        <v>59</v>
      </c>
      <c r="C183" s="466"/>
      <c r="D183" s="466"/>
      <c r="E183" s="466"/>
      <c r="F183" s="470" t="s">
        <v>212</v>
      </c>
      <c r="G183" s="489"/>
      <c r="H183" s="509" t="str">
        <f t="shared" ref="H183" si="3456">IF($F183="3e)  Skoršia transpozícia  - zavedenie transpozície pred termínom ktorý určuje smernica EÚ. "," ","")</f>
        <v/>
      </c>
      <c r="I183" s="509" t="str">
        <f t="shared" ref="I183" si="3457">IF($F183="3e)  Skoršia transpozícia  - zavedenie transpozície pred termínom ktorý určuje smernica EÚ. ",$H183,"NA")</f>
        <v>NA</v>
      </c>
      <c r="J183" s="523">
        <f>IF(I183&gt;12,1,I183/12)</f>
        <v>1</v>
      </c>
      <c r="K183" s="470"/>
      <c r="L183" s="451"/>
      <c r="M183" s="493">
        <f>IF(L183="N",0,L183)</f>
        <v>0</v>
      </c>
      <c r="N183" s="451" t="s">
        <v>212</v>
      </c>
      <c r="O183" s="451"/>
      <c r="P183" s="451"/>
      <c r="Q183" s="429" t="s">
        <v>36</v>
      </c>
      <c r="R183" s="424">
        <f>VLOOKUP(Q183,vstupy!$B$3:$C$15,2,FALSE)</f>
        <v>0</v>
      </c>
      <c r="S183" s="451"/>
      <c r="T183" s="454"/>
      <c r="U183" s="429" t="s">
        <v>36</v>
      </c>
      <c r="V183" s="424">
        <f>VLOOKUP(U183,vstupy!$B$3:$C$15,2,FALSE)</f>
        <v>0</v>
      </c>
      <c r="W183" s="451"/>
      <c r="X183" s="194" t="s">
        <v>157</v>
      </c>
      <c r="Y183" s="208" t="s">
        <v>152</v>
      </c>
      <c r="Z183" s="205">
        <f>VLOOKUP($X183,vstupy!$B$18:$F$31,MATCH($Y183,vstupy!$B$17:$F$17,0),0)</f>
        <v>0</v>
      </c>
      <c r="AA183" s="133" t="s">
        <v>158</v>
      </c>
      <c r="AB183" s="205">
        <f>VLOOKUP($AA183,vstupy!$B$34:$C$36,2,FALSE)</f>
        <v>0</v>
      </c>
      <c r="AC183" s="205">
        <f t="shared" si="3150"/>
        <v>0</v>
      </c>
      <c r="AD183" s="500" t="s">
        <v>36</v>
      </c>
      <c r="AE183" s="473">
        <f>VLOOKUP(AD183,vstupy!$B$3:$C$15,2,FALSE)</f>
        <v>0</v>
      </c>
      <c r="AF183" s="476" t="str">
        <f>IFERROR(IF(M183=0,"N",O183/L183*J183),0)</f>
        <v>N</v>
      </c>
      <c r="AG183" s="420">
        <f>O183*J183</f>
        <v>0</v>
      </c>
      <c r="AH183" s="432">
        <f t="shared" ref="AH183" si="3458">P183*R183*J183</f>
        <v>0</v>
      </c>
      <c r="AI183" s="419">
        <f t="shared" ref="AI183" si="3459">IFERROR(AH183*M183,0)</f>
        <v>0</v>
      </c>
      <c r="AJ183" s="432" t="str">
        <f t="shared" ref="AJ183" si="3460">IFERROR(IF(M183=0,"N",S183/L183*J183),0)</f>
        <v>N</v>
      </c>
      <c r="AK183" s="420">
        <f t="shared" ref="AK183" si="3461">S183*J183</f>
        <v>0</v>
      </c>
      <c r="AL183" s="420">
        <f>T183*V183*J183</f>
        <v>0</v>
      </c>
      <c r="AM183" s="425">
        <f t="shared" ref="AM183" si="3462">IFERROR(AL183*M183,0)</f>
        <v>0</v>
      </c>
      <c r="AN183" s="419">
        <f t="shared" ref="AN183" si="3463">IF(W183&gt;0,IF(AE183&gt;0,($G$5/160)*(W183/60)*AE183*J183,0),IF(AE183&gt;0,($G$5/160)*((AC183+AC184+AC185)/60)*AE183*J183,0))</f>
        <v>0</v>
      </c>
      <c r="AO183" s="422">
        <f>IFERROR(AN183*M183,0)</f>
        <v>0</v>
      </c>
      <c r="AP183" s="396">
        <f t="shared" ref="AP183" si="3464">IF($N183="In (zvyšuje náklady)",AF183,0)</f>
        <v>0</v>
      </c>
      <c r="AQ183" s="394">
        <f t="shared" ref="AQ183" si="3465">IF($N183="In (zvyšuje náklady)",AG183,0)</f>
        <v>0</v>
      </c>
      <c r="AR183" s="394">
        <f t="shared" ref="AR183" si="3466">IF($N183="In (zvyšuje náklady)",AH183,0)</f>
        <v>0</v>
      </c>
      <c r="AS183" s="394">
        <f t="shared" ref="AS183" si="3467">IF($N183="In (zvyšuje náklady)",AI183,0)</f>
        <v>0</v>
      </c>
      <c r="AT183" s="394">
        <f t="shared" ref="AT183" si="3468">IF($N183="In (zvyšuje náklady)",AJ183,0)</f>
        <v>0</v>
      </c>
      <c r="AU183" s="394">
        <f t="shared" ref="AU183" si="3469">IF($N183="In (zvyšuje náklady)",AK183,0)</f>
        <v>0</v>
      </c>
      <c r="AV183" s="394">
        <f t="shared" ref="AV183" si="3470">IF($N183="In (zvyšuje náklady)",AL183,0)</f>
        <v>0</v>
      </c>
      <c r="AW183" s="394">
        <f t="shared" ref="AW183" si="3471">IF($N183="In (zvyšuje náklady)",AM183,0)</f>
        <v>0</v>
      </c>
      <c r="AX183" s="394">
        <f t="shared" ref="AX183" si="3472">IF($N183="In (zvyšuje náklady)",AN183,0)</f>
        <v>0</v>
      </c>
      <c r="AY183" s="394">
        <f t="shared" ref="AY183" si="3473">IF($N183="In (zvyšuje náklady)",AO183,0)</f>
        <v>0</v>
      </c>
      <c r="AZ183" s="394" t="str">
        <f t="shared" ref="AZ183" si="3474">IF($N183="Out (znižuje náklady)",AF183,"0")</f>
        <v>0</v>
      </c>
      <c r="BA183" s="394" t="str">
        <f t="shared" ref="BA183" si="3475">IF($N183="Out (znižuje náklady)",AG183,"0")</f>
        <v>0</v>
      </c>
      <c r="BB183" s="394" t="str">
        <f t="shared" ref="BB183" si="3476">IF($N183="Out (znižuje náklady)",AH183,"0")</f>
        <v>0</v>
      </c>
      <c r="BC183" s="394" t="str">
        <f t="shared" ref="BC183" si="3477">IF($N183="Out (znižuje náklady)",AI183,"0")</f>
        <v>0</v>
      </c>
      <c r="BD183" s="394" t="str">
        <f t="shared" ref="BD183" si="3478">IF($N183="Out (znižuje náklady)",AJ183,"0")</f>
        <v>0</v>
      </c>
      <c r="BE183" s="394" t="str">
        <f t="shared" ref="BE183" si="3479">IF($N183="Out (znižuje náklady)",AK183,"0")</f>
        <v>0</v>
      </c>
      <c r="BF183" s="394" t="str">
        <f t="shared" ref="BF183" si="3480">IF($N183="Out (znižuje náklady)",AL183,"0")</f>
        <v>0</v>
      </c>
      <c r="BG183" s="394" t="str">
        <f t="shared" ref="BG183" si="3481">IF($N183="Out (znižuje náklady)",AM183,"0")</f>
        <v>0</v>
      </c>
      <c r="BH183" s="394" t="str">
        <f t="shared" ref="BH183" si="3482">IF($N183="Out (znižuje náklady)",AN183,"0")</f>
        <v>0</v>
      </c>
      <c r="BI183" s="534" t="str">
        <f t="shared" ref="BI183" si="3483">IF($N183="Out (znižuje náklady)",AO183,"0")</f>
        <v>0</v>
      </c>
      <c r="BJ183" s="393">
        <f>IF(F183=vstupy!$B$47,0,1)</f>
        <v>1</v>
      </c>
      <c r="BK183" s="396">
        <f t="shared" ref="BK183" si="3484">$BJ183*AP183</f>
        <v>0</v>
      </c>
      <c r="BL183" s="394">
        <f t="shared" ref="BL183" si="3485">$BJ183*AQ183</f>
        <v>0</v>
      </c>
      <c r="BM183" s="394">
        <f t="shared" ref="BM183" si="3486">$BJ183*AR183</f>
        <v>0</v>
      </c>
      <c r="BN183" s="394">
        <f t="shared" ref="BN183" si="3487">$BJ183*AS183</f>
        <v>0</v>
      </c>
      <c r="BO183" s="394">
        <f t="shared" ref="BO183" si="3488">$BJ183*AT183</f>
        <v>0</v>
      </c>
      <c r="BP183" s="394">
        <f t="shared" ref="BP183" si="3489">$BJ183*AU183</f>
        <v>0</v>
      </c>
      <c r="BQ183" s="394">
        <f t="shared" ref="BQ183" si="3490">$BJ183*AV183</f>
        <v>0</v>
      </c>
      <c r="BR183" s="394">
        <f t="shared" ref="BR183" si="3491">$BJ183*AW183</f>
        <v>0</v>
      </c>
      <c r="BS183" s="394">
        <f t="shared" ref="BS183" si="3492">$BJ183*AX183</f>
        <v>0</v>
      </c>
      <c r="BT183" s="395">
        <f t="shared" ref="BT183" si="3493">$BJ183*AY183</f>
        <v>0</v>
      </c>
      <c r="BU183" s="396">
        <f t="shared" ref="BU183" si="3494">$BJ183*AZ183</f>
        <v>0</v>
      </c>
      <c r="BV183" s="394">
        <f t="shared" ref="BV183" si="3495">$BJ183*BA183</f>
        <v>0</v>
      </c>
      <c r="BW183" s="394">
        <f t="shared" ref="BW183" si="3496">$BJ183*BB183</f>
        <v>0</v>
      </c>
      <c r="BX183" s="394">
        <f t="shared" ref="BX183" si="3497">$BJ183*BC183</f>
        <v>0</v>
      </c>
      <c r="BY183" s="394">
        <f t="shared" ref="BY183" si="3498">$BJ183*BD183</f>
        <v>0</v>
      </c>
      <c r="BZ183" s="394">
        <f t="shared" ref="BZ183" si="3499">$BJ183*BE183</f>
        <v>0</v>
      </c>
      <c r="CA183" s="394">
        <f t="shared" ref="CA183" si="3500">$BJ183*BF183</f>
        <v>0</v>
      </c>
      <c r="CB183" s="394">
        <f t="shared" ref="CB183" si="3501">$BJ183*BG183</f>
        <v>0</v>
      </c>
      <c r="CC183" s="394">
        <f t="shared" ref="CC183" si="3502">$BJ183*BH183</f>
        <v>0</v>
      </c>
      <c r="CD183" s="395">
        <f t="shared" ref="CD183" si="3503">$BJ183*BI183</f>
        <v>0</v>
      </c>
      <c r="CE183" s="433">
        <f>IF(N183="Nemení sa",1,0)</f>
        <v>0</v>
      </c>
      <c r="CF183" s="396">
        <f>AG183*$CE183</f>
        <v>0</v>
      </c>
      <c r="CG183" s="394">
        <f>AI183*$CE183</f>
        <v>0</v>
      </c>
      <c r="CH183" s="394">
        <f>AK183*$CE183</f>
        <v>0</v>
      </c>
      <c r="CI183" s="394">
        <f>AM183*$CE183</f>
        <v>0</v>
      </c>
      <c r="CJ183" s="395">
        <f>AO183*$CE183</f>
        <v>0</v>
      </c>
      <c r="CK183" s="434">
        <f t="shared" ref="CK183" si="3504">SUM(CF183:CJ185)</f>
        <v>0</v>
      </c>
      <c r="CL183" s="435">
        <f>IF(F183=vstupy!B$42,"1",0)</f>
        <v>0</v>
      </c>
      <c r="CM183" s="396">
        <f t="shared" ref="CM183" si="3505">IF($CL183="1",AP183,0)</f>
        <v>0</v>
      </c>
      <c r="CN183" s="394">
        <f t="shared" ref="CN183" si="3506">IF($CL183="1",AQ183,0)</f>
        <v>0</v>
      </c>
      <c r="CO183" s="394">
        <f t="shared" ref="CO183" si="3507">IF($CL183="1",AR183,0)</f>
        <v>0</v>
      </c>
      <c r="CP183" s="394">
        <f t="shared" ref="CP183" si="3508">IF($CL183="1",AS183,0)</f>
        <v>0</v>
      </c>
      <c r="CQ183" s="394">
        <f t="shared" ref="CQ183" si="3509">IF($CL183="1",AT183,0)</f>
        <v>0</v>
      </c>
      <c r="CR183" s="394">
        <f t="shared" ref="CR183" si="3510">IF($CL183="1",AU183,0)</f>
        <v>0</v>
      </c>
      <c r="CS183" s="394">
        <f t="shared" ref="CS183" si="3511">IF($CL183="1",AV183,0)</f>
        <v>0</v>
      </c>
      <c r="CT183" s="394">
        <f t="shared" ref="CT183" si="3512">IF($CL183="1",AW183,0)</f>
        <v>0</v>
      </c>
      <c r="CU183" s="394">
        <f t="shared" ref="CU183" si="3513">IF($CL183="1",AX183,0)</f>
        <v>0</v>
      </c>
      <c r="CV183" s="395">
        <f t="shared" ref="CV183" si="3514">IF($CL183="1",AY183,0)</f>
        <v>0</v>
      </c>
      <c r="CW183" s="393">
        <f>CP183+CT183+CV183</f>
        <v>0</v>
      </c>
      <c r="CX183" s="393">
        <f t="shared" ref="CX183" si="3515">CN183+CR183</f>
        <v>0</v>
      </c>
      <c r="CY183" s="396">
        <f t="shared" ref="CY183" si="3516">IF($CL183="1",AZ183,0)</f>
        <v>0</v>
      </c>
      <c r="CZ183" s="394">
        <f t="shared" ref="CZ183" si="3517">IF($CL183="1",BA183,0)</f>
        <v>0</v>
      </c>
      <c r="DA183" s="394">
        <f t="shared" ref="DA183" si="3518">IF($CL183="1",BB183,0)</f>
        <v>0</v>
      </c>
      <c r="DB183" s="394">
        <f t="shared" ref="DB183" si="3519">IF($CL183="1",BC183,0)</f>
        <v>0</v>
      </c>
      <c r="DC183" s="394">
        <f t="shared" ref="DC183" si="3520">IF($CL183="1",BD183,0)</f>
        <v>0</v>
      </c>
      <c r="DD183" s="394">
        <f t="shared" ref="DD183" si="3521">IF($CL183="1",BE183,0)</f>
        <v>0</v>
      </c>
      <c r="DE183" s="394">
        <f t="shared" ref="DE183" si="3522">IF($CL183="1",BF183,0)</f>
        <v>0</v>
      </c>
      <c r="DF183" s="394">
        <f t="shared" ref="DF183" si="3523">IF($CL183="1",BG183,0)</f>
        <v>0</v>
      </c>
      <c r="DG183" s="394">
        <f t="shared" ref="DG183" si="3524">IF($CL183="1",BH183,0)</f>
        <v>0</v>
      </c>
      <c r="DH183" s="395">
        <f t="shared" ref="DH183" si="3525">IF($CL183="1",BI183,0)</f>
        <v>0</v>
      </c>
      <c r="DI183" s="390">
        <f>DB183+DF183+DH183</f>
        <v>0</v>
      </c>
      <c r="DJ183" s="390">
        <f t="shared" ref="DJ183" si="3526">CZ183+DD183</f>
        <v>0</v>
      </c>
      <c r="DK183" s="431">
        <f>IF(CE183=0,1,0)</f>
        <v>1</v>
      </c>
      <c r="DL183" s="431">
        <f>IFERROR(IF($AF183="N",AH183+AJ183+AL183+AN183,AF183+AH183+AJ183+AL183+AN183),0)*$DK183</f>
        <v>0</v>
      </c>
      <c r="DM183" s="431">
        <f>(AG183+AI183+AK183+AM183+AO183)*$DK183</f>
        <v>0</v>
      </c>
      <c r="DN183" s="431">
        <f>AS183+AW183+AY183-CW183</f>
        <v>0</v>
      </c>
      <c r="DO183" s="431">
        <f>BC183+BG183+BI183-DI183</f>
        <v>0</v>
      </c>
      <c r="DP183" s="431">
        <f>DN183+DO183</f>
        <v>0</v>
      </c>
      <c r="DQ183" s="430" t="str">
        <f>IF(OR(F183=vstupy!B$40,F183=vstupy!B$41,F183=vstupy!B$42,),"0","1")</f>
        <v>0</v>
      </c>
      <c r="DR183" s="396">
        <f>IF($DQ183="1",AQ183,"0")+CF183</f>
        <v>0</v>
      </c>
      <c r="DS183" s="394">
        <f>IF($DQ183="1",AS183,"0")+CG183</f>
        <v>0</v>
      </c>
      <c r="DT183" s="394">
        <f>IF($DQ183="1",AU183,"0")+CH183</f>
        <v>0</v>
      </c>
      <c r="DU183" s="394">
        <f>IF($DQ183="1",AW183,"0")+CI183</f>
        <v>0</v>
      </c>
      <c r="DV183" s="395">
        <f>IF($DQ183="1",AY183,"0")+CJ183</f>
        <v>0</v>
      </c>
      <c r="DW183" s="461">
        <f t="shared" ref="DW183" si="3527">SUM(DR183:DV185)</f>
        <v>0</v>
      </c>
      <c r="DX183" s="396" t="str">
        <f t="shared" ref="DX183" si="3528">IF($DQ183="1",BA183,"0")</f>
        <v>0</v>
      </c>
      <c r="DY183" s="394" t="str">
        <f t="shared" ref="DY183" si="3529">IF($DQ183="1",BC183,"0")</f>
        <v>0</v>
      </c>
      <c r="DZ183" s="394" t="str">
        <f t="shared" ref="DZ183" si="3530">IF($DQ183="1",BE183,"0")</f>
        <v>0</v>
      </c>
      <c r="EA183" s="394" t="str">
        <f>IF($DQ183="1",BG183,"0")</f>
        <v>0</v>
      </c>
      <c r="EB183" s="395" t="str">
        <f>IF($DQ183="1",BI183,"0")</f>
        <v>0</v>
      </c>
      <c r="EC183" s="461">
        <f t="shared" ref="EC183" si="3531">SUM(DX183:EB185)</f>
        <v>0</v>
      </c>
      <c r="ED183" s="462">
        <f>EC183+DW183</f>
        <v>0</v>
      </c>
    </row>
    <row r="184" spans="2:134" ht="12.6" customHeight="1" x14ac:dyDescent="0.2">
      <c r="B184" s="499"/>
      <c r="C184" s="466"/>
      <c r="D184" s="466"/>
      <c r="E184" s="466"/>
      <c r="F184" s="471"/>
      <c r="G184" s="489"/>
      <c r="H184" s="510"/>
      <c r="I184" s="510"/>
      <c r="J184" s="524"/>
      <c r="K184" s="471"/>
      <c r="L184" s="451"/>
      <c r="M184" s="493"/>
      <c r="N184" s="451"/>
      <c r="O184" s="451"/>
      <c r="P184" s="451"/>
      <c r="Q184" s="429"/>
      <c r="R184" s="424"/>
      <c r="S184" s="451"/>
      <c r="T184" s="454"/>
      <c r="U184" s="429"/>
      <c r="V184" s="424"/>
      <c r="W184" s="451"/>
      <c r="X184" s="194" t="s">
        <v>157</v>
      </c>
      <c r="Y184" s="208" t="s">
        <v>152</v>
      </c>
      <c r="Z184" s="205">
        <f>VLOOKUP($X184,vstupy!$B$18:$F$31,MATCH($Y184,vstupy!$B$17:$F$17,0),0)</f>
        <v>0</v>
      </c>
      <c r="AA184" s="133" t="s">
        <v>158</v>
      </c>
      <c r="AB184" s="205">
        <f>VLOOKUP($AA184,vstupy!$B$34:$C$36,2,FALSE)</f>
        <v>0</v>
      </c>
      <c r="AC184" s="205">
        <f t="shared" si="3150"/>
        <v>0</v>
      </c>
      <c r="AD184" s="501"/>
      <c r="AE184" s="474"/>
      <c r="AF184" s="396"/>
      <c r="AG184" s="420"/>
      <c r="AH184" s="420"/>
      <c r="AI184" s="420"/>
      <c r="AJ184" s="420"/>
      <c r="AK184" s="420"/>
      <c r="AL184" s="420"/>
      <c r="AM184" s="427"/>
      <c r="AN184" s="420"/>
      <c r="AO184" s="422"/>
      <c r="AP184" s="396"/>
      <c r="AQ184" s="394"/>
      <c r="AR184" s="394"/>
      <c r="AS184" s="394"/>
      <c r="AT184" s="394"/>
      <c r="AU184" s="394"/>
      <c r="AV184" s="394"/>
      <c r="AW184" s="394"/>
      <c r="AX184" s="394"/>
      <c r="AY184" s="394"/>
      <c r="AZ184" s="394"/>
      <c r="BA184" s="394"/>
      <c r="BB184" s="394"/>
      <c r="BC184" s="394"/>
      <c r="BD184" s="394"/>
      <c r="BE184" s="394"/>
      <c r="BF184" s="394"/>
      <c r="BG184" s="394"/>
      <c r="BH184" s="394"/>
      <c r="BI184" s="534"/>
      <c r="BJ184" s="393"/>
      <c r="BK184" s="396"/>
      <c r="BL184" s="394"/>
      <c r="BM184" s="394"/>
      <c r="BN184" s="394"/>
      <c r="BO184" s="394"/>
      <c r="BP184" s="394"/>
      <c r="BQ184" s="394"/>
      <c r="BR184" s="394"/>
      <c r="BS184" s="394"/>
      <c r="BT184" s="395"/>
      <c r="BU184" s="396"/>
      <c r="BV184" s="394"/>
      <c r="BW184" s="394"/>
      <c r="BX184" s="394"/>
      <c r="BY184" s="394"/>
      <c r="BZ184" s="394"/>
      <c r="CA184" s="394"/>
      <c r="CB184" s="394"/>
      <c r="CC184" s="394"/>
      <c r="CD184" s="395"/>
      <c r="CE184" s="433"/>
      <c r="CF184" s="396"/>
      <c r="CG184" s="394"/>
      <c r="CH184" s="394"/>
      <c r="CI184" s="394"/>
      <c r="CJ184" s="395"/>
      <c r="CK184" s="434"/>
      <c r="CL184" s="436"/>
      <c r="CM184" s="396"/>
      <c r="CN184" s="394"/>
      <c r="CO184" s="394"/>
      <c r="CP184" s="394"/>
      <c r="CQ184" s="394"/>
      <c r="CR184" s="394"/>
      <c r="CS184" s="394"/>
      <c r="CT184" s="394"/>
      <c r="CU184" s="394"/>
      <c r="CV184" s="395"/>
      <c r="CW184" s="393"/>
      <c r="CX184" s="393"/>
      <c r="CY184" s="396"/>
      <c r="CZ184" s="394"/>
      <c r="DA184" s="394"/>
      <c r="DB184" s="394"/>
      <c r="DC184" s="394"/>
      <c r="DD184" s="394"/>
      <c r="DE184" s="394"/>
      <c r="DF184" s="394"/>
      <c r="DG184" s="394"/>
      <c r="DH184" s="395"/>
      <c r="DI184" s="390"/>
      <c r="DJ184" s="390"/>
      <c r="DK184" s="431"/>
      <c r="DL184" s="431"/>
      <c r="DM184" s="431"/>
      <c r="DN184" s="431"/>
      <c r="DO184" s="431"/>
      <c r="DP184" s="431"/>
      <c r="DQ184" s="430"/>
      <c r="DR184" s="396"/>
      <c r="DS184" s="394"/>
      <c r="DT184" s="394"/>
      <c r="DU184" s="394"/>
      <c r="DV184" s="395"/>
      <c r="DW184" s="461"/>
      <c r="DX184" s="396"/>
      <c r="DY184" s="394"/>
      <c r="DZ184" s="394"/>
      <c r="EA184" s="394"/>
      <c r="EB184" s="395"/>
      <c r="EC184" s="461"/>
      <c r="ED184" s="462"/>
    </row>
    <row r="185" spans="2:134" ht="12.6" customHeight="1" x14ac:dyDescent="0.2">
      <c r="B185" s="499"/>
      <c r="C185" s="466"/>
      <c r="D185" s="466"/>
      <c r="E185" s="466"/>
      <c r="F185" s="472"/>
      <c r="G185" s="489"/>
      <c r="H185" s="511"/>
      <c r="I185" s="511"/>
      <c r="J185" s="525"/>
      <c r="K185" s="472"/>
      <c r="L185" s="451"/>
      <c r="M185" s="493"/>
      <c r="N185" s="451"/>
      <c r="O185" s="451"/>
      <c r="P185" s="451"/>
      <c r="Q185" s="429"/>
      <c r="R185" s="424"/>
      <c r="S185" s="451"/>
      <c r="T185" s="454"/>
      <c r="U185" s="429"/>
      <c r="V185" s="424"/>
      <c r="W185" s="451"/>
      <c r="X185" s="194" t="s">
        <v>157</v>
      </c>
      <c r="Y185" s="208" t="s">
        <v>152</v>
      </c>
      <c r="Z185" s="205">
        <f>VLOOKUP($X185,vstupy!$B$18:$F$31,MATCH($Y185,vstupy!$B$17:$F$17,0),0)</f>
        <v>0</v>
      </c>
      <c r="AA185" s="133" t="s">
        <v>158</v>
      </c>
      <c r="AB185" s="205">
        <f>VLOOKUP($AA185,vstupy!$B$34:$C$36,2,FALSE)</f>
        <v>0</v>
      </c>
      <c r="AC185" s="205">
        <f t="shared" si="3150"/>
        <v>0</v>
      </c>
      <c r="AD185" s="502"/>
      <c r="AE185" s="475"/>
      <c r="AF185" s="396"/>
      <c r="AG185" s="420"/>
      <c r="AH185" s="420"/>
      <c r="AI185" s="420"/>
      <c r="AJ185" s="420"/>
      <c r="AK185" s="420"/>
      <c r="AL185" s="420"/>
      <c r="AM185" s="419"/>
      <c r="AN185" s="420"/>
      <c r="AO185" s="422"/>
      <c r="AP185" s="396"/>
      <c r="AQ185" s="394"/>
      <c r="AR185" s="394"/>
      <c r="AS185" s="394"/>
      <c r="AT185" s="394"/>
      <c r="AU185" s="394"/>
      <c r="AV185" s="394"/>
      <c r="AW185" s="394"/>
      <c r="AX185" s="394"/>
      <c r="AY185" s="394"/>
      <c r="AZ185" s="394"/>
      <c r="BA185" s="394"/>
      <c r="BB185" s="394"/>
      <c r="BC185" s="394"/>
      <c r="BD185" s="394"/>
      <c r="BE185" s="394"/>
      <c r="BF185" s="394"/>
      <c r="BG185" s="394"/>
      <c r="BH185" s="394"/>
      <c r="BI185" s="534"/>
      <c r="BJ185" s="393"/>
      <c r="BK185" s="396"/>
      <c r="BL185" s="394"/>
      <c r="BM185" s="394"/>
      <c r="BN185" s="394"/>
      <c r="BO185" s="394"/>
      <c r="BP185" s="394"/>
      <c r="BQ185" s="394"/>
      <c r="BR185" s="394"/>
      <c r="BS185" s="394"/>
      <c r="BT185" s="395"/>
      <c r="BU185" s="396"/>
      <c r="BV185" s="394"/>
      <c r="BW185" s="394"/>
      <c r="BX185" s="394"/>
      <c r="BY185" s="394"/>
      <c r="BZ185" s="394"/>
      <c r="CA185" s="394"/>
      <c r="CB185" s="394"/>
      <c r="CC185" s="394"/>
      <c r="CD185" s="395"/>
      <c r="CE185" s="433"/>
      <c r="CF185" s="396"/>
      <c r="CG185" s="394"/>
      <c r="CH185" s="394"/>
      <c r="CI185" s="394"/>
      <c r="CJ185" s="395"/>
      <c r="CK185" s="434"/>
      <c r="CL185" s="437"/>
      <c r="CM185" s="396"/>
      <c r="CN185" s="394"/>
      <c r="CO185" s="394"/>
      <c r="CP185" s="394"/>
      <c r="CQ185" s="394"/>
      <c r="CR185" s="394"/>
      <c r="CS185" s="394"/>
      <c r="CT185" s="394"/>
      <c r="CU185" s="394"/>
      <c r="CV185" s="395"/>
      <c r="CW185" s="393"/>
      <c r="CX185" s="393"/>
      <c r="CY185" s="396"/>
      <c r="CZ185" s="394"/>
      <c r="DA185" s="394"/>
      <c r="DB185" s="394"/>
      <c r="DC185" s="394"/>
      <c r="DD185" s="394"/>
      <c r="DE185" s="394"/>
      <c r="DF185" s="394"/>
      <c r="DG185" s="394"/>
      <c r="DH185" s="395"/>
      <c r="DI185" s="390"/>
      <c r="DJ185" s="390"/>
      <c r="DK185" s="431"/>
      <c r="DL185" s="431"/>
      <c r="DM185" s="431"/>
      <c r="DN185" s="431"/>
      <c r="DO185" s="431"/>
      <c r="DP185" s="431"/>
      <c r="DQ185" s="430"/>
      <c r="DR185" s="396"/>
      <c r="DS185" s="394"/>
      <c r="DT185" s="394"/>
      <c r="DU185" s="394"/>
      <c r="DV185" s="395"/>
      <c r="DW185" s="461"/>
      <c r="DX185" s="396"/>
      <c r="DY185" s="394"/>
      <c r="DZ185" s="394"/>
      <c r="EA185" s="394"/>
      <c r="EB185" s="395"/>
      <c r="EC185" s="461"/>
      <c r="ED185" s="462"/>
    </row>
    <row r="186" spans="2:134" ht="12.6" customHeight="1" x14ac:dyDescent="0.2">
      <c r="B186" s="477">
        <f t="shared" ref="B186" si="3532">B183+1</f>
        <v>60</v>
      </c>
      <c r="C186" s="467"/>
      <c r="D186" s="467"/>
      <c r="E186" s="467"/>
      <c r="F186" s="485" t="s">
        <v>212</v>
      </c>
      <c r="G186" s="491"/>
      <c r="H186" s="496" t="str">
        <f t="shared" ref="H186" si="3533">IF($F186="3e)  Skoršia transpozícia  - zavedenie transpozície pred termínom ktorý určuje smernica EÚ. "," ","")</f>
        <v/>
      </c>
      <c r="I186" s="496" t="str">
        <f t="shared" ref="I186" si="3534">IF($F186="3e)  Skoršia transpozícia  - zavedenie transpozície pred termínom ktorý určuje smernica EÚ. ",$H186,"NA")</f>
        <v>NA</v>
      </c>
      <c r="J186" s="526">
        <f>IF(I186&gt;12,1,I186/12)</f>
        <v>1</v>
      </c>
      <c r="K186" s="485"/>
      <c r="L186" s="452"/>
      <c r="M186" s="492">
        <f>IF(L186="N",0,L186)</f>
        <v>0</v>
      </c>
      <c r="N186" s="452" t="s">
        <v>212</v>
      </c>
      <c r="O186" s="452"/>
      <c r="P186" s="452"/>
      <c r="Q186" s="428" t="s">
        <v>36</v>
      </c>
      <c r="R186" s="423">
        <f>VLOOKUP(Q186,vstupy!$B$3:$C$15,2,FALSE)</f>
        <v>0</v>
      </c>
      <c r="S186" s="452"/>
      <c r="T186" s="453"/>
      <c r="U186" s="428" t="s">
        <v>36</v>
      </c>
      <c r="V186" s="423">
        <f>VLOOKUP(U186,vstupy!$B$3:$C$15,2,FALSE)</f>
        <v>0</v>
      </c>
      <c r="W186" s="452"/>
      <c r="X186" s="330" t="s">
        <v>157</v>
      </c>
      <c r="Y186" s="331" t="s">
        <v>152</v>
      </c>
      <c r="Z186" s="332">
        <f>VLOOKUP($X186,vstupy!$B$18:$F$31,MATCH($Y186,vstupy!$B$17:$F$17,0),0)</f>
        <v>0</v>
      </c>
      <c r="AA186" s="333" t="s">
        <v>158</v>
      </c>
      <c r="AB186" s="332">
        <f>VLOOKUP($AA186,vstupy!$B$34:$C$36,2,FALSE)</f>
        <v>0</v>
      </c>
      <c r="AC186" s="332">
        <f t="shared" si="3150"/>
        <v>0</v>
      </c>
      <c r="AD186" s="480" t="s">
        <v>36</v>
      </c>
      <c r="AE186" s="473">
        <f>VLOOKUP(AD186,vstupy!$B$3:$C$15,2,FALSE)</f>
        <v>0</v>
      </c>
      <c r="AF186" s="476" t="str">
        <f>IFERROR(IF(M186=0,"N",O186/L186*J186),0)</f>
        <v>N</v>
      </c>
      <c r="AG186" s="420">
        <f>O186*J186</f>
        <v>0</v>
      </c>
      <c r="AH186" s="432">
        <f t="shared" ref="AH186" si="3535">P186*R186*J186</f>
        <v>0</v>
      </c>
      <c r="AI186" s="419">
        <f t="shared" ref="AI186" si="3536">IFERROR(AH186*M186,0)</f>
        <v>0</v>
      </c>
      <c r="AJ186" s="432" t="str">
        <f t="shared" ref="AJ186" si="3537">IFERROR(IF(M186=0,"N",S186/L186*J186),0)</f>
        <v>N</v>
      </c>
      <c r="AK186" s="420">
        <f t="shared" ref="AK186" si="3538">S186*J186</f>
        <v>0</v>
      </c>
      <c r="AL186" s="420">
        <f>T186*V186*J186</f>
        <v>0</v>
      </c>
      <c r="AM186" s="425">
        <f t="shared" ref="AM186" si="3539">IFERROR(AL186*M186,0)</f>
        <v>0</v>
      </c>
      <c r="AN186" s="419">
        <f t="shared" ref="AN186" si="3540">IF(W186&gt;0,IF(AE186&gt;0,($G$5/160)*(W186/60)*AE186*J186,0),IF(AE186&gt;0,($G$5/160)*((AC186+AC187+AC188)/60)*AE186*J186,0))</f>
        <v>0</v>
      </c>
      <c r="AO186" s="422">
        <f>IFERROR(AN186*M186,0)</f>
        <v>0</v>
      </c>
      <c r="AP186" s="396">
        <f t="shared" ref="AP186" si="3541">IF($N186="In (zvyšuje náklady)",AF186,0)</f>
        <v>0</v>
      </c>
      <c r="AQ186" s="394">
        <f t="shared" ref="AQ186" si="3542">IF($N186="In (zvyšuje náklady)",AG186,0)</f>
        <v>0</v>
      </c>
      <c r="AR186" s="394">
        <f t="shared" ref="AR186" si="3543">IF($N186="In (zvyšuje náklady)",AH186,0)</f>
        <v>0</v>
      </c>
      <c r="AS186" s="394">
        <f t="shared" ref="AS186" si="3544">IF($N186="In (zvyšuje náklady)",AI186,0)</f>
        <v>0</v>
      </c>
      <c r="AT186" s="394">
        <f t="shared" ref="AT186" si="3545">IF($N186="In (zvyšuje náklady)",AJ186,0)</f>
        <v>0</v>
      </c>
      <c r="AU186" s="394">
        <f t="shared" ref="AU186" si="3546">IF($N186="In (zvyšuje náklady)",AK186,0)</f>
        <v>0</v>
      </c>
      <c r="AV186" s="394">
        <f t="shared" ref="AV186" si="3547">IF($N186="In (zvyšuje náklady)",AL186,0)</f>
        <v>0</v>
      </c>
      <c r="AW186" s="394">
        <f t="shared" ref="AW186" si="3548">IF($N186="In (zvyšuje náklady)",AM186,0)</f>
        <v>0</v>
      </c>
      <c r="AX186" s="394">
        <f t="shared" ref="AX186" si="3549">IF($N186="In (zvyšuje náklady)",AN186,0)</f>
        <v>0</v>
      </c>
      <c r="AY186" s="394">
        <f t="shared" ref="AY186" si="3550">IF($N186="In (zvyšuje náklady)",AO186,0)</f>
        <v>0</v>
      </c>
      <c r="AZ186" s="394" t="str">
        <f t="shared" ref="AZ186" si="3551">IF($N186="Out (znižuje náklady)",AF186,"0")</f>
        <v>0</v>
      </c>
      <c r="BA186" s="394" t="str">
        <f t="shared" ref="BA186" si="3552">IF($N186="Out (znižuje náklady)",AG186,"0")</f>
        <v>0</v>
      </c>
      <c r="BB186" s="394" t="str">
        <f t="shared" ref="BB186" si="3553">IF($N186="Out (znižuje náklady)",AH186,"0")</f>
        <v>0</v>
      </c>
      <c r="BC186" s="394" t="str">
        <f t="shared" ref="BC186" si="3554">IF($N186="Out (znižuje náklady)",AI186,"0")</f>
        <v>0</v>
      </c>
      <c r="BD186" s="394" t="str">
        <f t="shared" ref="BD186" si="3555">IF($N186="Out (znižuje náklady)",AJ186,"0")</f>
        <v>0</v>
      </c>
      <c r="BE186" s="394" t="str">
        <f t="shared" ref="BE186" si="3556">IF($N186="Out (znižuje náklady)",AK186,"0")</f>
        <v>0</v>
      </c>
      <c r="BF186" s="394" t="str">
        <f t="shared" ref="BF186" si="3557">IF($N186="Out (znižuje náklady)",AL186,"0")</f>
        <v>0</v>
      </c>
      <c r="BG186" s="394" t="str">
        <f t="shared" ref="BG186" si="3558">IF($N186="Out (znižuje náklady)",AM186,"0")</f>
        <v>0</v>
      </c>
      <c r="BH186" s="394" t="str">
        <f t="shared" ref="BH186" si="3559">IF($N186="Out (znižuje náklady)",AN186,"0")</f>
        <v>0</v>
      </c>
      <c r="BI186" s="534" t="str">
        <f t="shared" ref="BI186" si="3560">IF($N186="Out (znižuje náklady)",AO186,"0")</f>
        <v>0</v>
      </c>
      <c r="BJ186" s="393">
        <f>IF(F186=vstupy!$B$47,0,1)</f>
        <v>1</v>
      </c>
      <c r="BK186" s="396">
        <f t="shared" ref="BK186" si="3561">$BJ186*AP186</f>
        <v>0</v>
      </c>
      <c r="BL186" s="394">
        <f t="shared" ref="BL186" si="3562">$BJ186*AQ186</f>
        <v>0</v>
      </c>
      <c r="BM186" s="394">
        <f t="shared" ref="BM186" si="3563">$BJ186*AR186</f>
        <v>0</v>
      </c>
      <c r="BN186" s="394">
        <f t="shared" ref="BN186" si="3564">$BJ186*AS186</f>
        <v>0</v>
      </c>
      <c r="BO186" s="394">
        <f t="shared" ref="BO186" si="3565">$BJ186*AT186</f>
        <v>0</v>
      </c>
      <c r="BP186" s="394">
        <f t="shared" ref="BP186" si="3566">$BJ186*AU186</f>
        <v>0</v>
      </c>
      <c r="BQ186" s="394">
        <f t="shared" ref="BQ186" si="3567">$BJ186*AV186</f>
        <v>0</v>
      </c>
      <c r="BR186" s="394">
        <f t="shared" ref="BR186" si="3568">$BJ186*AW186</f>
        <v>0</v>
      </c>
      <c r="BS186" s="394">
        <f t="shared" ref="BS186" si="3569">$BJ186*AX186</f>
        <v>0</v>
      </c>
      <c r="BT186" s="395">
        <f t="shared" ref="BT186" si="3570">$BJ186*AY186</f>
        <v>0</v>
      </c>
      <c r="BU186" s="396">
        <f t="shared" ref="BU186" si="3571">$BJ186*AZ186</f>
        <v>0</v>
      </c>
      <c r="BV186" s="394">
        <f t="shared" ref="BV186" si="3572">$BJ186*BA186</f>
        <v>0</v>
      </c>
      <c r="BW186" s="394">
        <f t="shared" ref="BW186" si="3573">$BJ186*BB186</f>
        <v>0</v>
      </c>
      <c r="BX186" s="394">
        <f t="shared" ref="BX186" si="3574">$BJ186*BC186</f>
        <v>0</v>
      </c>
      <c r="BY186" s="394">
        <f t="shared" ref="BY186" si="3575">$BJ186*BD186</f>
        <v>0</v>
      </c>
      <c r="BZ186" s="394">
        <f t="shared" ref="BZ186" si="3576">$BJ186*BE186</f>
        <v>0</v>
      </c>
      <c r="CA186" s="394">
        <f t="shared" ref="CA186" si="3577">$BJ186*BF186</f>
        <v>0</v>
      </c>
      <c r="CB186" s="394">
        <f t="shared" ref="CB186" si="3578">$BJ186*BG186</f>
        <v>0</v>
      </c>
      <c r="CC186" s="394">
        <f t="shared" ref="CC186" si="3579">$BJ186*BH186</f>
        <v>0</v>
      </c>
      <c r="CD186" s="395">
        <f t="shared" ref="CD186" si="3580">$BJ186*BI186</f>
        <v>0</v>
      </c>
      <c r="CE186" s="433">
        <f>IF(N186="Nemení sa",1,0)</f>
        <v>0</v>
      </c>
      <c r="CF186" s="396">
        <f>AG186*$CE186</f>
        <v>0</v>
      </c>
      <c r="CG186" s="394">
        <f>AI186*$CE186</f>
        <v>0</v>
      </c>
      <c r="CH186" s="394">
        <f>AK186*$CE186</f>
        <v>0</v>
      </c>
      <c r="CI186" s="394">
        <f>AM186*$CE186</f>
        <v>0</v>
      </c>
      <c r="CJ186" s="395">
        <f>AO186*$CE186</f>
        <v>0</v>
      </c>
      <c r="CK186" s="434">
        <f t="shared" ref="CK186" si="3581">SUM(CF186:CJ188)</f>
        <v>0</v>
      </c>
      <c r="CL186" s="435">
        <f>IF(F186=vstupy!B$42,"1",0)</f>
        <v>0</v>
      </c>
      <c r="CM186" s="396">
        <f t="shared" ref="CM186" si="3582">IF($CL186="1",AP186,0)</f>
        <v>0</v>
      </c>
      <c r="CN186" s="394">
        <f t="shared" ref="CN186" si="3583">IF($CL186="1",AQ186,0)</f>
        <v>0</v>
      </c>
      <c r="CO186" s="394">
        <f t="shared" ref="CO186" si="3584">IF($CL186="1",AR186,0)</f>
        <v>0</v>
      </c>
      <c r="CP186" s="394">
        <f t="shared" ref="CP186" si="3585">IF($CL186="1",AS186,0)</f>
        <v>0</v>
      </c>
      <c r="CQ186" s="394">
        <f t="shared" ref="CQ186" si="3586">IF($CL186="1",AT186,0)</f>
        <v>0</v>
      </c>
      <c r="CR186" s="394">
        <f t="shared" ref="CR186" si="3587">IF($CL186="1",AU186,0)</f>
        <v>0</v>
      </c>
      <c r="CS186" s="394">
        <f t="shared" ref="CS186" si="3588">IF($CL186="1",AV186,0)</f>
        <v>0</v>
      </c>
      <c r="CT186" s="394">
        <f t="shared" ref="CT186" si="3589">IF($CL186="1",AW186,0)</f>
        <v>0</v>
      </c>
      <c r="CU186" s="394">
        <f t="shared" ref="CU186" si="3590">IF($CL186="1",AX186,0)</f>
        <v>0</v>
      </c>
      <c r="CV186" s="395">
        <f t="shared" ref="CV186" si="3591">IF($CL186="1",AY186,0)</f>
        <v>0</v>
      </c>
      <c r="CW186" s="393">
        <f>CP186+CT186+CV186</f>
        <v>0</v>
      </c>
      <c r="CX186" s="393">
        <f t="shared" ref="CX186" si="3592">CN186+CR186</f>
        <v>0</v>
      </c>
      <c r="CY186" s="396">
        <f t="shared" ref="CY186" si="3593">IF($CL186="1",AZ186,0)</f>
        <v>0</v>
      </c>
      <c r="CZ186" s="394">
        <f t="shared" ref="CZ186" si="3594">IF($CL186="1",BA186,0)</f>
        <v>0</v>
      </c>
      <c r="DA186" s="394">
        <f t="shared" ref="DA186" si="3595">IF($CL186="1",BB186,0)</f>
        <v>0</v>
      </c>
      <c r="DB186" s="394">
        <f t="shared" ref="DB186" si="3596">IF($CL186="1",BC186,0)</f>
        <v>0</v>
      </c>
      <c r="DC186" s="394">
        <f t="shared" ref="DC186" si="3597">IF($CL186="1",BD186,0)</f>
        <v>0</v>
      </c>
      <c r="DD186" s="394">
        <f t="shared" ref="DD186" si="3598">IF($CL186="1",BE186,0)</f>
        <v>0</v>
      </c>
      <c r="DE186" s="394">
        <f t="shared" ref="DE186" si="3599">IF($CL186="1",BF186,0)</f>
        <v>0</v>
      </c>
      <c r="DF186" s="394">
        <f t="shared" ref="DF186" si="3600">IF($CL186="1",BG186,0)</f>
        <v>0</v>
      </c>
      <c r="DG186" s="394">
        <f t="shared" ref="DG186" si="3601">IF($CL186="1",BH186,0)</f>
        <v>0</v>
      </c>
      <c r="DH186" s="395">
        <f t="shared" ref="DH186" si="3602">IF($CL186="1",BI186,0)</f>
        <v>0</v>
      </c>
      <c r="DI186" s="390">
        <f>DB186+DF186+DH186</f>
        <v>0</v>
      </c>
      <c r="DJ186" s="390">
        <f t="shared" ref="DJ186" si="3603">CZ186+DD186</f>
        <v>0</v>
      </c>
      <c r="DK186" s="431">
        <f>IF(CE186=0,1,0)</f>
        <v>1</v>
      </c>
      <c r="DL186" s="431">
        <f>IFERROR(IF($AF186="N",AH186+AJ186+AL186+AN186,AF186+AH186+AJ186+AL186+AN186),0)*$DK186</f>
        <v>0</v>
      </c>
      <c r="DM186" s="431">
        <f>(AG186+AI186+AK186+AM186+AO186)*$DK186</f>
        <v>0</v>
      </c>
      <c r="DN186" s="431">
        <f>AS186+AW186+AY186-CW186</f>
        <v>0</v>
      </c>
      <c r="DO186" s="431">
        <f>BC186+BG186+BI186-DI186</f>
        <v>0</v>
      </c>
      <c r="DP186" s="431">
        <f>DN186+DO186</f>
        <v>0</v>
      </c>
      <c r="DQ186" s="430" t="str">
        <f>IF(OR(F186=vstupy!B$40,F186=vstupy!B$41,F186=vstupy!B$42,),"0","1")</f>
        <v>0</v>
      </c>
      <c r="DR186" s="396">
        <f>IF($DQ186="1",AQ186,"0")+CF186</f>
        <v>0</v>
      </c>
      <c r="DS186" s="394">
        <f>IF($DQ186="1",AS186,"0")+CG186</f>
        <v>0</v>
      </c>
      <c r="DT186" s="394">
        <f>IF($DQ186="1",AU186,"0")+CH186</f>
        <v>0</v>
      </c>
      <c r="DU186" s="394">
        <f>IF($DQ186="1",AW186,"0")+CI186</f>
        <v>0</v>
      </c>
      <c r="DV186" s="395">
        <f>IF($DQ186="1",AY186,"0")+CJ186</f>
        <v>0</v>
      </c>
      <c r="DW186" s="461">
        <f t="shared" ref="DW186" si="3604">SUM(DR186:DV188)</f>
        <v>0</v>
      </c>
      <c r="DX186" s="396" t="str">
        <f t="shared" ref="DX186" si="3605">IF($DQ186="1",BA186,"0")</f>
        <v>0</v>
      </c>
      <c r="DY186" s="394" t="str">
        <f t="shared" ref="DY186" si="3606">IF($DQ186="1",BC186,"0")</f>
        <v>0</v>
      </c>
      <c r="DZ186" s="394" t="str">
        <f t="shared" ref="DZ186" si="3607">IF($DQ186="1",BE186,"0")</f>
        <v>0</v>
      </c>
      <c r="EA186" s="394" t="str">
        <f>IF($DQ186="1",BG186,"0")</f>
        <v>0</v>
      </c>
      <c r="EB186" s="395" t="str">
        <f>IF($DQ186="1",BI186,"0")</f>
        <v>0</v>
      </c>
      <c r="EC186" s="461">
        <f>SUM(DX186:EB188)</f>
        <v>0</v>
      </c>
      <c r="ED186" s="462">
        <f>EC186+DW186</f>
        <v>0</v>
      </c>
    </row>
    <row r="187" spans="2:134" ht="12.6" customHeight="1" x14ac:dyDescent="0.2">
      <c r="B187" s="477"/>
      <c r="C187" s="467"/>
      <c r="D187" s="467"/>
      <c r="E187" s="467"/>
      <c r="F187" s="486"/>
      <c r="G187" s="491"/>
      <c r="H187" s="497"/>
      <c r="I187" s="497"/>
      <c r="J187" s="527"/>
      <c r="K187" s="486"/>
      <c r="L187" s="452"/>
      <c r="M187" s="492"/>
      <c r="N187" s="452"/>
      <c r="O187" s="452"/>
      <c r="P187" s="452"/>
      <c r="Q187" s="428"/>
      <c r="R187" s="423"/>
      <c r="S187" s="452"/>
      <c r="T187" s="453"/>
      <c r="U187" s="428"/>
      <c r="V187" s="423"/>
      <c r="W187" s="452"/>
      <c r="X187" s="330" t="s">
        <v>157</v>
      </c>
      <c r="Y187" s="331" t="s">
        <v>152</v>
      </c>
      <c r="Z187" s="332">
        <f>VLOOKUP($X187,vstupy!$B$18:$F$31,MATCH($Y187,vstupy!$B$17:$F$17,0),0)</f>
        <v>0</v>
      </c>
      <c r="AA187" s="333" t="s">
        <v>158</v>
      </c>
      <c r="AB187" s="332">
        <f>VLOOKUP($AA187,vstupy!$B$34:$C$36,2,FALSE)</f>
        <v>0</v>
      </c>
      <c r="AC187" s="332">
        <f t="shared" si="3150"/>
        <v>0</v>
      </c>
      <c r="AD187" s="481"/>
      <c r="AE187" s="474"/>
      <c r="AF187" s="396"/>
      <c r="AG187" s="420"/>
      <c r="AH187" s="420"/>
      <c r="AI187" s="420"/>
      <c r="AJ187" s="420"/>
      <c r="AK187" s="420"/>
      <c r="AL187" s="420"/>
      <c r="AM187" s="427"/>
      <c r="AN187" s="420"/>
      <c r="AO187" s="422"/>
      <c r="AP187" s="396"/>
      <c r="AQ187" s="394"/>
      <c r="AR187" s="394"/>
      <c r="AS187" s="394"/>
      <c r="AT187" s="394"/>
      <c r="AU187" s="394"/>
      <c r="AV187" s="394"/>
      <c r="AW187" s="394"/>
      <c r="AX187" s="394"/>
      <c r="AY187" s="394"/>
      <c r="AZ187" s="394"/>
      <c r="BA187" s="394"/>
      <c r="BB187" s="394"/>
      <c r="BC187" s="394"/>
      <c r="BD187" s="394"/>
      <c r="BE187" s="394"/>
      <c r="BF187" s="394"/>
      <c r="BG187" s="394"/>
      <c r="BH187" s="394"/>
      <c r="BI187" s="534"/>
      <c r="BJ187" s="393"/>
      <c r="BK187" s="396"/>
      <c r="BL187" s="394"/>
      <c r="BM187" s="394"/>
      <c r="BN187" s="394"/>
      <c r="BO187" s="394"/>
      <c r="BP187" s="394"/>
      <c r="BQ187" s="394"/>
      <c r="BR187" s="394"/>
      <c r="BS187" s="394"/>
      <c r="BT187" s="395"/>
      <c r="BU187" s="396"/>
      <c r="BV187" s="394"/>
      <c r="BW187" s="394"/>
      <c r="BX187" s="394"/>
      <c r="BY187" s="394"/>
      <c r="BZ187" s="394"/>
      <c r="CA187" s="394"/>
      <c r="CB187" s="394"/>
      <c r="CC187" s="394"/>
      <c r="CD187" s="395"/>
      <c r="CE187" s="433"/>
      <c r="CF187" s="396"/>
      <c r="CG187" s="394"/>
      <c r="CH187" s="394"/>
      <c r="CI187" s="394"/>
      <c r="CJ187" s="395"/>
      <c r="CK187" s="434"/>
      <c r="CL187" s="436"/>
      <c r="CM187" s="396"/>
      <c r="CN187" s="394"/>
      <c r="CO187" s="394"/>
      <c r="CP187" s="394"/>
      <c r="CQ187" s="394"/>
      <c r="CR187" s="394"/>
      <c r="CS187" s="394"/>
      <c r="CT187" s="394"/>
      <c r="CU187" s="394"/>
      <c r="CV187" s="395"/>
      <c r="CW187" s="393"/>
      <c r="CX187" s="393"/>
      <c r="CY187" s="396"/>
      <c r="CZ187" s="394"/>
      <c r="DA187" s="394"/>
      <c r="DB187" s="394"/>
      <c r="DC187" s="394"/>
      <c r="DD187" s="394"/>
      <c r="DE187" s="394"/>
      <c r="DF187" s="394"/>
      <c r="DG187" s="394"/>
      <c r="DH187" s="395"/>
      <c r="DI187" s="390"/>
      <c r="DJ187" s="390"/>
      <c r="DK187" s="431"/>
      <c r="DL187" s="431"/>
      <c r="DM187" s="431"/>
      <c r="DN187" s="431"/>
      <c r="DO187" s="431"/>
      <c r="DP187" s="431"/>
      <c r="DQ187" s="430"/>
      <c r="DR187" s="396"/>
      <c r="DS187" s="394"/>
      <c r="DT187" s="394"/>
      <c r="DU187" s="394"/>
      <c r="DV187" s="395"/>
      <c r="DW187" s="461"/>
      <c r="DX187" s="396"/>
      <c r="DY187" s="394"/>
      <c r="DZ187" s="394"/>
      <c r="EA187" s="394"/>
      <c r="EB187" s="395"/>
      <c r="EC187" s="461"/>
      <c r="ED187" s="462"/>
    </row>
    <row r="188" spans="2:134" ht="12.6" customHeight="1" thickBot="1" x14ac:dyDescent="0.25">
      <c r="B188" s="477"/>
      <c r="C188" s="467"/>
      <c r="D188" s="467"/>
      <c r="E188" s="467"/>
      <c r="F188" s="487"/>
      <c r="G188" s="491"/>
      <c r="H188" s="498"/>
      <c r="I188" s="498"/>
      <c r="J188" s="528"/>
      <c r="K188" s="487"/>
      <c r="L188" s="452"/>
      <c r="M188" s="492"/>
      <c r="N188" s="452"/>
      <c r="O188" s="452"/>
      <c r="P188" s="452"/>
      <c r="Q188" s="428"/>
      <c r="R188" s="423"/>
      <c r="S188" s="452"/>
      <c r="T188" s="453"/>
      <c r="U188" s="428"/>
      <c r="V188" s="423"/>
      <c r="W188" s="452"/>
      <c r="X188" s="330" t="s">
        <v>157</v>
      </c>
      <c r="Y188" s="331" t="s">
        <v>152</v>
      </c>
      <c r="Z188" s="332">
        <f>VLOOKUP($X188,vstupy!$B$18:$F$31,MATCH($Y188,vstupy!$B$17:$F$17,0),0)</f>
        <v>0</v>
      </c>
      <c r="AA188" s="333" t="s">
        <v>158</v>
      </c>
      <c r="AB188" s="332">
        <f>VLOOKUP($AA188,vstupy!$B$34:$C$36,2,FALSE)</f>
        <v>0</v>
      </c>
      <c r="AC188" s="332">
        <f t="shared" si="3150"/>
        <v>0</v>
      </c>
      <c r="AD188" s="482"/>
      <c r="AE188" s="475"/>
      <c r="AF188" s="532"/>
      <c r="AG188" s="531"/>
      <c r="AH188" s="531"/>
      <c r="AI188" s="420"/>
      <c r="AJ188" s="531"/>
      <c r="AK188" s="531"/>
      <c r="AL188" s="531"/>
      <c r="AM188" s="419"/>
      <c r="AN188" s="420"/>
      <c r="AO188" s="533"/>
      <c r="AP188" s="396"/>
      <c r="AQ188" s="394"/>
      <c r="AR188" s="394"/>
      <c r="AS188" s="394"/>
      <c r="AT188" s="394"/>
      <c r="AU188" s="394"/>
      <c r="AV188" s="394"/>
      <c r="AW188" s="394"/>
      <c r="AX188" s="394"/>
      <c r="AY188" s="394"/>
      <c r="AZ188" s="394"/>
      <c r="BA188" s="394"/>
      <c r="BB188" s="394"/>
      <c r="BC188" s="394"/>
      <c r="BD188" s="394"/>
      <c r="BE188" s="394"/>
      <c r="BF188" s="394"/>
      <c r="BG188" s="394"/>
      <c r="BH188" s="394"/>
      <c r="BI188" s="534"/>
      <c r="BJ188" s="393"/>
      <c r="BK188" s="396"/>
      <c r="BL188" s="394"/>
      <c r="BM188" s="394"/>
      <c r="BN188" s="394"/>
      <c r="BO188" s="394"/>
      <c r="BP188" s="394"/>
      <c r="BQ188" s="394"/>
      <c r="BR188" s="394"/>
      <c r="BS188" s="394"/>
      <c r="BT188" s="395"/>
      <c r="BU188" s="396"/>
      <c r="BV188" s="394"/>
      <c r="BW188" s="394"/>
      <c r="BX188" s="394"/>
      <c r="BY188" s="394"/>
      <c r="BZ188" s="394"/>
      <c r="CA188" s="394"/>
      <c r="CB188" s="394"/>
      <c r="CC188" s="394"/>
      <c r="CD188" s="395"/>
      <c r="CE188" s="433"/>
      <c r="CF188" s="396"/>
      <c r="CG188" s="394"/>
      <c r="CH188" s="394"/>
      <c r="CI188" s="394"/>
      <c r="CJ188" s="395"/>
      <c r="CK188" s="434"/>
      <c r="CL188" s="437"/>
      <c r="CM188" s="396"/>
      <c r="CN188" s="394"/>
      <c r="CO188" s="394"/>
      <c r="CP188" s="394"/>
      <c r="CQ188" s="394"/>
      <c r="CR188" s="394"/>
      <c r="CS188" s="394"/>
      <c r="CT188" s="394"/>
      <c r="CU188" s="394"/>
      <c r="CV188" s="395"/>
      <c r="CW188" s="393"/>
      <c r="CX188" s="393"/>
      <c r="CY188" s="396"/>
      <c r="CZ188" s="394"/>
      <c r="DA188" s="394"/>
      <c r="DB188" s="394"/>
      <c r="DC188" s="394"/>
      <c r="DD188" s="394"/>
      <c r="DE188" s="394"/>
      <c r="DF188" s="394"/>
      <c r="DG188" s="394"/>
      <c r="DH188" s="395"/>
      <c r="DI188" s="390"/>
      <c r="DJ188" s="390"/>
      <c r="DK188" s="431"/>
      <c r="DL188" s="431"/>
      <c r="DM188" s="431"/>
      <c r="DN188" s="431"/>
      <c r="DO188" s="431"/>
      <c r="DP188" s="431"/>
      <c r="DQ188" s="430"/>
      <c r="DR188" s="396"/>
      <c r="DS188" s="394"/>
      <c r="DT188" s="394"/>
      <c r="DU188" s="394"/>
      <c r="DV188" s="395"/>
      <c r="DW188" s="461"/>
      <c r="DX188" s="396"/>
      <c r="DY188" s="394"/>
      <c r="DZ188" s="394"/>
      <c r="EA188" s="394"/>
      <c r="EB188" s="395"/>
      <c r="EC188" s="461"/>
      <c r="ED188" s="462"/>
    </row>
    <row r="189" spans="2:134" ht="12.6" customHeight="1" x14ac:dyDescent="0.2">
      <c r="B189" s="499">
        <f t="shared" ref="B189" si="3608">B186+1</f>
        <v>61</v>
      </c>
      <c r="C189" s="466"/>
      <c r="D189" s="466"/>
      <c r="E189" s="466"/>
      <c r="F189" s="470" t="s">
        <v>212</v>
      </c>
      <c r="G189" s="489"/>
      <c r="H189" s="509" t="str">
        <f t="shared" ref="H189" si="3609">IF($F189="3e)  Skoršia transpozícia  - zavedenie transpozície pred termínom ktorý určuje smernica EÚ. "," ","")</f>
        <v/>
      </c>
      <c r="I189" s="509" t="str">
        <f t="shared" ref="I189" si="3610">IF($F189="3e)  Skoršia transpozícia  - zavedenie transpozície pred termínom ktorý určuje smernica EÚ. ",$H189,"NA")</f>
        <v>NA</v>
      </c>
      <c r="J189" s="523">
        <f>IF(I189&gt;12,1,I189/12)</f>
        <v>1</v>
      </c>
      <c r="K189" s="470"/>
      <c r="L189" s="451"/>
      <c r="M189" s="493">
        <f>IF(L189="N",0,L189)</f>
        <v>0</v>
      </c>
      <c r="N189" s="451" t="s">
        <v>212</v>
      </c>
      <c r="O189" s="451"/>
      <c r="P189" s="451"/>
      <c r="Q189" s="429" t="s">
        <v>36</v>
      </c>
      <c r="R189" s="424">
        <f>VLOOKUP(Q189,vstupy!$B$3:$C$15,2,FALSE)</f>
        <v>0</v>
      </c>
      <c r="S189" s="451"/>
      <c r="T189" s="454"/>
      <c r="U189" s="429" t="s">
        <v>36</v>
      </c>
      <c r="V189" s="424">
        <f>VLOOKUP(U189,vstupy!$B$3:$C$15,2,FALSE)</f>
        <v>0</v>
      </c>
      <c r="W189" s="451"/>
      <c r="X189" s="194" t="s">
        <v>157</v>
      </c>
      <c r="Y189" s="208" t="s">
        <v>152</v>
      </c>
      <c r="Z189" s="205">
        <f>VLOOKUP($X189,vstupy!$B$18:$F$31,MATCH($Y189,vstupy!$B$17:$F$17,0),0)</f>
        <v>0</v>
      </c>
      <c r="AA189" s="133" t="s">
        <v>158</v>
      </c>
      <c r="AB189" s="205">
        <f>VLOOKUP($AA189,vstupy!$B$34:$C$36,2,FALSE)</f>
        <v>0</v>
      </c>
      <c r="AC189" s="205">
        <f t="shared" si="3150"/>
        <v>0</v>
      </c>
      <c r="AD189" s="500" t="s">
        <v>36</v>
      </c>
      <c r="AE189" s="473">
        <f>VLOOKUP(AD189,vstupy!$B$3:$C$15,2,FALSE)</f>
        <v>0</v>
      </c>
      <c r="AF189" s="476" t="str">
        <f>IFERROR(IF(M189=0,"N",O189/L189*J189),0)</f>
        <v>N</v>
      </c>
      <c r="AG189" s="420">
        <f>O189*J189</f>
        <v>0</v>
      </c>
      <c r="AH189" s="432">
        <f t="shared" ref="AH189" si="3611">P189*R189*J189</f>
        <v>0</v>
      </c>
      <c r="AI189" s="419">
        <f t="shared" ref="AI189" si="3612">IFERROR(AH189*M189,0)</f>
        <v>0</v>
      </c>
      <c r="AJ189" s="432" t="str">
        <f t="shared" ref="AJ189" si="3613">IFERROR(IF(M189=0,"N",S189/L189*J189),0)</f>
        <v>N</v>
      </c>
      <c r="AK189" s="420">
        <f t="shared" ref="AK189" si="3614">S189*J189</f>
        <v>0</v>
      </c>
      <c r="AL189" s="420">
        <f>T189*V189*J189</f>
        <v>0</v>
      </c>
      <c r="AM189" s="425">
        <f t="shared" ref="AM189" si="3615">IFERROR(AL189*M189,0)</f>
        <v>0</v>
      </c>
      <c r="AN189" s="419">
        <f t="shared" ref="AN189" si="3616">IF(W189&gt;0,IF(AE189&gt;0,($G$5/160)*(W189/60)*AE189*J189,0),IF(AE189&gt;0,($G$5/160)*((AC189+AC190+AC191)/60)*AE189*J189,0))</f>
        <v>0</v>
      </c>
      <c r="AO189" s="422">
        <f>IFERROR(AN189*M189,0)</f>
        <v>0</v>
      </c>
      <c r="AP189" s="396">
        <f t="shared" ref="AP189" si="3617">IF($N189="In (zvyšuje náklady)",AF189,0)</f>
        <v>0</v>
      </c>
      <c r="AQ189" s="394">
        <f t="shared" ref="AQ189" si="3618">IF($N189="In (zvyšuje náklady)",AG189,0)</f>
        <v>0</v>
      </c>
      <c r="AR189" s="394">
        <f t="shared" ref="AR189" si="3619">IF($N189="In (zvyšuje náklady)",AH189,0)</f>
        <v>0</v>
      </c>
      <c r="AS189" s="394">
        <f t="shared" ref="AS189" si="3620">IF($N189="In (zvyšuje náklady)",AI189,0)</f>
        <v>0</v>
      </c>
      <c r="AT189" s="394">
        <f t="shared" ref="AT189" si="3621">IF($N189="In (zvyšuje náklady)",AJ189,0)</f>
        <v>0</v>
      </c>
      <c r="AU189" s="394">
        <f t="shared" ref="AU189" si="3622">IF($N189="In (zvyšuje náklady)",AK189,0)</f>
        <v>0</v>
      </c>
      <c r="AV189" s="394">
        <f t="shared" ref="AV189" si="3623">IF($N189="In (zvyšuje náklady)",AL189,0)</f>
        <v>0</v>
      </c>
      <c r="AW189" s="394">
        <f t="shared" ref="AW189" si="3624">IF($N189="In (zvyšuje náklady)",AM189,0)</f>
        <v>0</v>
      </c>
      <c r="AX189" s="394">
        <f t="shared" ref="AX189" si="3625">IF($N189="In (zvyšuje náklady)",AN189,0)</f>
        <v>0</v>
      </c>
      <c r="AY189" s="394">
        <f t="shared" ref="AY189" si="3626">IF($N189="In (zvyšuje náklady)",AO189,0)</f>
        <v>0</v>
      </c>
      <c r="AZ189" s="394" t="str">
        <f t="shared" ref="AZ189" si="3627">IF($N189="Out (znižuje náklady)",AF189,"0")</f>
        <v>0</v>
      </c>
      <c r="BA189" s="394" t="str">
        <f t="shared" ref="BA189" si="3628">IF($N189="Out (znižuje náklady)",AG189,"0")</f>
        <v>0</v>
      </c>
      <c r="BB189" s="394" t="str">
        <f t="shared" ref="BB189" si="3629">IF($N189="Out (znižuje náklady)",AH189,"0")</f>
        <v>0</v>
      </c>
      <c r="BC189" s="394" t="str">
        <f t="shared" ref="BC189" si="3630">IF($N189="Out (znižuje náklady)",AI189,"0")</f>
        <v>0</v>
      </c>
      <c r="BD189" s="394" t="str">
        <f t="shared" ref="BD189" si="3631">IF($N189="Out (znižuje náklady)",AJ189,"0")</f>
        <v>0</v>
      </c>
      <c r="BE189" s="394" t="str">
        <f t="shared" ref="BE189" si="3632">IF($N189="Out (znižuje náklady)",AK189,"0")</f>
        <v>0</v>
      </c>
      <c r="BF189" s="394" t="str">
        <f t="shared" ref="BF189" si="3633">IF($N189="Out (znižuje náklady)",AL189,"0")</f>
        <v>0</v>
      </c>
      <c r="BG189" s="394" t="str">
        <f t="shared" ref="BG189" si="3634">IF($N189="Out (znižuje náklady)",AM189,"0")</f>
        <v>0</v>
      </c>
      <c r="BH189" s="394" t="str">
        <f t="shared" ref="BH189" si="3635">IF($N189="Out (znižuje náklady)",AN189,"0")</f>
        <v>0</v>
      </c>
      <c r="BI189" s="534" t="str">
        <f t="shared" ref="BI189" si="3636">IF($N189="Out (znižuje náklady)",AO189,"0")</f>
        <v>0</v>
      </c>
      <c r="BJ189" s="393">
        <f>IF(F189=vstupy!$B$47,0,1)</f>
        <v>1</v>
      </c>
      <c r="BK189" s="396">
        <f t="shared" ref="BK189" si="3637">$BJ189*AP189</f>
        <v>0</v>
      </c>
      <c r="BL189" s="394">
        <f t="shared" ref="BL189" si="3638">$BJ189*AQ189</f>
        <v>0</v>
      </c>
      <c r="BM189" s="394">
        <f t="shared" ref="BM189" si="3639">$BJ189*AR189</f>
        <v>0</v>
      </c>
      <c r="BN189" s="394">
        <f t="shared" ref="BN189" si="3640">$BJ189*AS189</f>
        <v>0</v>
      </c>
      <c r="BO189" s="394">
        <f t="shared" ref="BO189" si="3641">$BJ189*AT189</f>
        <v>0</v>
      </c>
      <c r="BP189" s="394">
        <f t="shared" ref="BP189" si="3642">$BJ189*AU189</f>
        <v>0</v>
      </c>
      <c r="BQ189" s="394">
        <f t="shared" ref="BQ189" si="3643">$BJ189*AV189</f>
        <v>0</v>
      </c>
      <c r="BR189" s="394">
        <f t="shared" ref="BR189" si="3644">$BJ189*AW189</f>
        <v>0</v>
      </c>
      <c r="BS189" s="394">
        <f t="shared" ref="BS189" si="3645">$BJ189*AX189</f>
        <v>0</v>
      </c>
      <c r="BT189" s="395">
        <f t="shared" ref="BT189" si="3646">$BJ189*AY189</f>
        <v>0</v>
      </c>
      <c r="BU189" s="396">
        <f t="shared" ref="BU189" si="3647">$BJ189*AZ189</f>
        <v>0</v>
      </c>
      <c r="BV189" s="394">
        <f t="shared" ref="BV189" si="3648">$BJ189*BA189</f>
        <v>0</v>
      </c>
      <c r="BW189" s="394">
        <f t="shared" ref="BW189" si="3649">$BJ189*BB189</f>
        <v>0</v>
      </c>
      <c r="BX189" s="394">
        <f t="shared" ref="BX189" si="3650">$BJ189*BC189</f>
        <v>0</v>
      </c>
      <c r="BY189" s="394">
        <f t="shared" ref="BY189" si="3651">$BJ189*BD189</f>
        <v>0</v>
      </c>
      <c r="BZ189" s="394">
        <f t="shared" ref="BZ189" si="3652">$BJ189*BE189</f>
        <v>0</v>
      </c>
      <c r="CA189" s="394">
        <f t="shared" ref="CA189" si="3653">$BJ189*BF189</f>
        <v>0</v>
      </c>
      <c r="CB189" s="394">
        <f t="shared" ref="CB189" si="3654">$BJ189*BG189</f>
        <v>0</v>
      </c>
      <c r="CC189" s="394">
        <f t="shared" ref="CC189" si="3655">$BJ189*BH189</f>
        <v>0</v>
      </c>
      <c r="CD189" s="395">
        <f t="shared" ref="CD189" si="3656">$BJ189*BI189</f>
        <v>0</v>
      </c>
      <c r="CE189" s="433">
        <f>IF(N189="Nemení sa",1,0)</f>
        <v>0</v>
      </c>
      <c r="CF189" s="396">
        <f>AG189*$CE189</f>
        <v>0</v>
      </c>
      <c r="CG189" s="394">
        <f>AI189*$CE189</f>
        <v>0</v>
      </c>
      <c r="CH189" s="394">
        <f>AK189*$CE189</f>
        <v>0</v>
      </c>
      <c r="CI189" s="394">
        <f>AM189*$CE189</f>
        <v>0</v>
      </c>
      <c r="CJ189" s="395">
        <f>AO189*$CE189</f>
        <v>0</v>
      </c>
      <c r="CK189" s="434">
        <f t="shared" ref="CK189" si="3657">SUM(CF189:CJ191)</f>
        <v>0</v>
      </c>
      <c r="CL189" s="435">
        <f>IF(F189=vstupy!B$42,"1",0)</f>
        <v>0</v>
      </c>
      <c r="CM189" s="396">
        <f t="shared" ref="CM189" si="3658">IF($CL189="1",AP189,0)</f>
        <v>0</v>
      </c>
      <c r="CN189" s="394">
        <f t="shared" ref="CN189" si="3659">IF($CL189="1",AQ189,0)</f>
        <v>0</v>
      </c>
      <c r="CO189" s="394">
        <f t="shared" ref="CO189" si="3660">IF($CL189="1",AR189,0)</f>
        <v>0</v>
      </c>
      <c r="CP189" s="394">
        <f t="shared" ref="CP189" si="3661">IF($CL189="1",AS189,0)</f>
        <v>0</v>
      </c>
      <c r="CQ189" s="394">
        <f t="shared" ref="CQ189" si="3662">IF($CL189="1",AT189,0)</f>
        <v>0</v>
      </c>
      <c r="CR189" s="394">
        <f t="shared" ref="CR189" si="3663">IF($CL189="1",AU189,0)</f>
        <v>0</v>
      </c>
      <c r="CS189" s="394">
        <f t="shared" ref="CS189" si="3664">IF($CL189="1",AV189,0)</f>
        <v>0</v>
      </c>
      <c r="CT189" s="394">
        <f t="shared" ref="CT189" si="3665">IF($CL189="1",AW189,0)</f>
        <v>0</v>
      </c>
      <c r="CU189" s="394">
        <f t="shared" ref="CU189" si="3666">IF($CL189="1",AX189,0)</f>
        <v>0</v>
      </c>
      <c r="CV189" s="395">
        <f t="shared" ref="CV189" si="3667">IF($CL189="1",AY189,0)</f>
        <v>0</v>
      </c>
      <c r="CW189" s="393">
        <f>CP189+CT189+CV189</f>
        <v>0</v>
      </c>
      <c r="CX189" s="393">
        <f t="shared" ref="CX189" si="3668">CN189+CR189</f>
        <v>0</v>
      </c>
      <c r="CY189" s="396">
        <f t="shared" ref="CY189" si="3669">IF($CL189="1",AZ189,0)</f>
        <v>0</v>
      </c>
      <c r="CZ189" s="394">
        <f t="shared" ref="CZ189" si="3670">IF($CL189="1",BA189,0)</f>
        <v>0</v>
      </c>
      <c r="DA189" s="394">
        <f t="shared" ref="DA189" si="3671">IF($CL189="1",BB189,0)</f>
        <v>0</v>
      </c>
      <c r="DB189" s="394">
        <f t="shared" ref="DB189" si="3672">IF($CL189="1",BC189,0)</f>
        <v>0</v>
      </c>
      <c r="DC189" s="394">
        <f t="shared" ref="DC189" si="3673">IF($CL189="1",BD189,0)</f>
        <v>0</v>
      </c>
      <c r="DD189" s="394">
        <f t="shared" ref="DD189" si="3674">IF($CL189="1",BE189,0)</f>
        <v>0</v>
      </c>
      <c r="DE189" s="394">
        <f t="shared" ref="DE189" si="3675">IF($CL189="1",BF189,0)</f>
        <v>0</v>
      </c>
      <c r="DF189" s="394">
        <f t="shared" ref="DF189" si="3676">IF($CL189="1",BG189,0)</f>
        <v>0</v>
      </c>
      <c r="DG189" s="394">
        <f t="shared" ref="DG189" si="3677">IF($CL189="1",BH189,0)</f>
        <v>0</v>
      </c>
      <c r="DH189" s="395">
        <f t="shared" ref="DH189" si="3678">IF($CL189="1",BI189,0)</f>
        <v>0</v>
      </c>
      <c r="DI189" s="390">
        <f>DB189+DF189+DH189</f>
        <v>0</v>
      </c>
      <c r="DJ189" s="390">
        <f t="shared" ref="DJ189" si="3679">CZ189+DD189</f>
        <v>0</v>
      </c>
      <c r="DK189" s="431">
        <f>IF(CE189=0,1,0)</f>
        <v>1</v>
      </c>
      <c r="DL189" s="431">
        <f>IFERROR(IF($AF189="N",AH189+AJ189+AL189+AN189,AF189+AH189+AJ189+AL189+AN189),0)*$DK189</f>
        <v>0</v>
      </c>
      <c r="DM189" s="431">
        <f>(AG189+AI189+AK189+AM189+AO189)*$DK189</f>
        <v>0</v>
      </c>
      <c r="DN189" s="431">
        <f>AS189+AW189+AY189-CW189</f>
        <v>0</v>
      </c>
      <c r="DO189" s="431">
        <f>BC189+BG189+BI189-DI189</f>
        <v>0</v>
      </c>
      <c r="DP189" s="431">
        <f>DN189+DO189</f>
        <v>0</v>
      </c>
      <c r="DQ189" s="430" t="str">
        <f>IF(OR(F189=vstupy!B$40,F189=vstupy!B$41,F189=vstupy!B$42,),"0","1")</f>
        <v>0</v>
      </c>
      <c r="DR189" s="396">
        <f>IF($DQ189="1",AQ189,"0")+CF189</f>
        <v>0</v>
      </c>
      <c r="DS189" s="394">
        <f>IF($DQ189="1",AS189,"0")+CG189</f>
        <v>0</v>
      </c>
      <c r="DT189" s="394">
        <f>IF($DQ189="1",AU189,"0")+CH189</f>
        <v>0</v>
      </c>
      <c r="DU189" s="394">
        <f>IF($DQ189="1",AW189,"0")+CI189</f>
        <v>0</v>
      </c>
      <c r="DV189" s="395">
        <f>IF($DQ189="1",AY189,"0")+CJ189</f>
        <v>0</v>
      </c>
      <c r="DW189" s="461">
        <f t="shared" ref="DW189" si="3680">SUM(DR189:DV191)</f>
        <v>0</v>
      </c>
      <c r="DX189" s="396" t="str">
        <f t="shared" ref="DX189" si="3681">IF($DQ189="1",BA189,"0")</f>
        <v>0</v>
      </c>
      <c r="DY189" s="394" t="str">
        <f t="shared" ref="DY189" si="3682">IF($DQ189="1",BC189,"0")</f>
        <v>0</v>
      </c>
      <c r="DZ189" s="394" t="str">
        <f t="shared" ref="DZ189" si="3683">IF($DQ189="1",BE189,"0")</f>
        <v>0</v>
      </c>
      <c r="EA189" s="394" t="str">
        <f>IF($DQ189="1",BG189,"0")</f>
        <v>0</v>
      </c>
      <c r="EB189" s="395" t="str">
        <f>IF($DQ189="1",BI189,"0")</f>
        <v>0</v>
      </c>
      <c r="EC189" s="461">
        <f t="shared" ref="EC189" si="3684">SUM(DX189:EB191)</f>
        <v>0</v>
      </c>
      <c r="ED189" s="462">
        <f>EC189+DW189</f>
        <v>0</v>
      </c>
    </row>
    <row r="190" spans="2:134" ht="12.6" customHeight="1" x14ac:dyDescent="0.2">
      <c r="B190" s="499"/>
      <c r="C190" s="466"/>
      <c r="D190" s="466"/>
      <c r="E190" s="466"/>
      <c r="F190" s="471"/>
      <c r="G190" s="489"/>
      <c r="H190" s="510"/>
      <c r="I190" s="510"/>
      <c r="J190" s="524"/>
      <c r="K190" s="471"/>
      <c r="L190" s="451"/>
      <c r="M190" s="493"/>
      <c r="N190" s="451"/>
      <c r="O190" s="451"/>
      <c r="P190" s="451"/>
      <c r="Q190" s="429"/>
      <c r="R190" s="424"/>
      <c r="S190" s="451"/>
      <c r="T190" s="454"/>
      <c r="U190" s="429"/>
      <c r="V190" s="424"/>
      <c r="W190" s="451"/>
      <c r="X190" s="194" t="s">
        <v>157</v>
      </c>
      <c r="Y190" s="208" t="s">
        <v>152</v>
      </c>
      <c r="Z190" s="205">
        <f>VLOOKUP($X190,vstupy!$B$18:$F$31,MATCH($Y190,vstupy!$B$17:$F$17,0),0)</f>
        <v>0</v>
      </c>
      <c r="AA190" s="133" t="s">
        <v>158</v>
      </c>
      <c r="AB190" s="205">
        <f>VLOOKUP($AA190,vstupy!$B$34:$C$36,2,FALSE)</f>
        <v>0</v>
      </c>
      <c r="AC190" s="205">
        <f t="shared" si="3150"/>
        <v>0</v>
      </c>
      <c r="AD190" s="501"/>
      <c r="AE190" s="474"/>
      <c r="AF190" s="396"/>
      <c r="AG190" s="420"/>
      <c r="AH190" s="420"/>
      <c r="AI190" s="420"/>
      <c r="AJ190" s="420"/>
      <c r="AK190" s="420"/>
      <c r="AL190" s="420"/>
      <c r="AM190" s="427"/>
      <c r="AN190" s="420"/>
      <c r="AO190" s="422"/>
      <c r="AP190" s="396"/>
      <c r="AQ190" s="394"/>
      <c r="AR190" s="394"/>
      <c r="AS190" s="394"/>
      <c r="AT190" s="394"/>
      <c r="AU190" s="394"/>
      <c r="AV190" s="394"/>
      <c r="AW190" s="394"/>
      <c r="AX190" s="394"/>
      <c r="AY190" s="394"/>
      <c r="AZ190" s="394"/>
      <c r="BA190" s="394"/>
      <c r="BB190" s="394"/>
      <c r="BC190" s="394"/>
      <c r="BD190" s="394"/>
      <c r="BE190" s="394"/>
      <c r="BF190" s="394"/>
      <c r="BG190" s="394"/>
      <c r="BH190" s="394"/>
      <c r="BI190" s="534"/>
      <c r="BJ190" s="393"/>
      <c r="BK190" s="396"/>
      <c r="BL190" s="394"/>
      <c r="BM190" s="394"/>
      <c r="BN190" s="394"/>
      <c r="BO190" s="394"/>
      <c r="BP190" s="394"/>
      <c r="BQ190" s="394"/>
      <c r="BR190" s="394"/>
      <c r="BS190" s="394"/>
      <c r="BT190" s="395"/>
      <c r="BU190" s="396"/>
      <c r="BV190" s="394"/>
      <c r="BW190" s="394"/>
      <c r="BX190" s="394"/>
      <c r="BY190" s="394"/>
      <c r="BZ190" s="394"/>
      <c r="CA190" s="394"/>
      <c r="CB190" s="394"/>
      <c r="CC190" s="394"/>
      <c r="CD190" s="395"/>
      <c r="CE190" s="433"/>
      <c r="CF190" s="396"/>
      <c r="CG190" s="394"/>
      <c r="CH190" s="394"/>
      <c r="CI190" s="394"/>
      <c r="CJ190" s="395"/>
      <c r="CK190" s="434"/>
      <c r="CL190" s="436"/>
      <c r="CM190" s="396"/>
      <c r="CN190" s="394"/>
      <c r="CO190" s="394"/>
      <c r="CP190" s="394"/>
      <c r="CQ190" s="394"/>
      <c r="CR190" s="394"/>
      <c r="CS190" s="394"/>
      <c r="CT190" s="394"/>
      <c r="CU190" s="394"/>
      <c r="CV190" s="395"/>
      <c r="CW190" s="393"/>
      <c r="CX190" s="393"/>
      <c r="CY190" s="396"/>
      <c r="CZ190" s="394"/>
      <c r="DA190" s="394"/>
      <c r="DB190" s="394"/>
      <c r="DC190" s="394"/>
      <c r="DD190" s="394"/>
      <c r="DE190" s="394"/>
      <c r="DF190" s="394"/>
      <c r="DG190" s="394"/>
      <c r="DH190" s="395"/>
      <c r="DI190" s="390"/>
      <c r="DJ190" s="390"/>
      <c r="DK190" s="431"/>
      <c r="DL190" s="431"/>
      <c r="DM190" s="431"/>
      <c r="DN190" s="431"/>
      <c r="DO190" s="431"/>
      <c r="DP190" s="431"/>
      <c r="DQ190" s="430"/>
      <c r="DR190" s="396"/>
      <c r="DS190" s="394"/>
      <c r="DT190" s="394"/>
      <c r="DU190" s="394"/>
      <c r="DV190" s="395"/>
      <c r="DW190" s="461"/>
      <c r="DX190" s="396"/>
      <c r="DY190" s="394"/>
      <c r="DZ190" s="394"/>
      <c r="EA190" s="394"/>
      <c r="EB190" s="395"/>
      <c r="EC190" s="461"/>
      <c r="ED190" s="462"/>
    </row>
    <row r="191" spans="2:134" ht="12.6" customHeight="1" x14ac:dyDescent="0.2">
      <c r="B191" s="499"/>
      <c r="C191" s="466"/>
      <c r="D191" s="466"/>
      <c r="E191" s="466"/>
      <c r="F191" s="472"/>
      <c r="G191" s="489"/>
      <c r="H191" s="511"/>
      <c r="I191" s="511"/>
      <c r="J191" s="525"/>
      <c r="K191" s="472"/>
      <c r="L191" s="451"/>
      <c r="M191" s="493"/>
      <c r="N191" s="451"/>
      <c r="O191" s="451"/>
      <c r="P191" s="451"/>
      <c r="Q191" s="429"/>
      <c r="R191" s="424"/>
      <c r="S191" s="451"/>
      <c r="T191" s="454"/>
      <c r="U191" s="429"/>
      <c r="V191" s="424"/>
      <c r="W191" s="451"/>
      <c r="X191" s="194" t="s">
        <v>157</v>
      </c>
      <c r="Y191" s="208" t="s">
        <v>152</v>
      </c>
      <c r="Z191" s="205">
        <f>VLOOKUP($X191,vstupy!$B$18:$F$31,MATCH($Y191,vstupy!$B$17:$F$17,0),0)</f>
        <v>0</v>
      </c>
      <c r="AA191" s="133" t="s">
        <v>158</v>
      </c>
      <c r="AB191" s="205">
        <f>VLOOKUP($AA191,vstupy!$B$34:$C$36,2,FALSE)</f>
        <v>0</v>
      </c>
      <c r="AC191" s="205">
        <f t="shared" si="3150"/>
        <v>0</v>
      </c>
      <c r="AD191" s="502"/>
      <c r="AE191" s="475"/>
      <c r="AF191" s="396"/>
      <c r="AG191" s="420"/>
      <c r="AH191" s="420"/>
      <c r="AI191" s="420"/>
      <c r="AJ191" s="420"/>
      <c r="AK191" s="420"/>
      <c r="AL191" s="420"/>
      <c r="AM191" s="419"/>
      <c r="AN191" s="420"/>
      <c r="AO191" s="422"/>
      <c r="AP191" s="396"/>
      <c r="AQ191" s="394"/>
      <c r="AR191" s="394"/>
      <c r="AS191" s="394"/>
      <c r="AT191" s="394"/>
      <c r="AU191" s="394"/>
      <c r="AV191" s="394"/>
      <c r="AW191" s="394"/>
      <c r="AX191" s="394"/>
      <c r="AY191" s="394"/>
      <c r="AZ191" s="394"/>
      <c r="BA191" s="394"/>
      <c r="BB191" s="394"/>
      <c r="BC191" s="394"/>
      <c r="BD191" s="394"/>
      <c r="BE191" s="394"/>
      <c r="BF191" s="394"/>
      <c r="BG191" s="394"/>
      <c r="BH191" s="394"/>
      <c r="BI191" s="534"/>
      <c r="BJ191" s="393"/>
      <c r="BK191" s="396"/>
      <c r="BL191" s="394"/>
      <c r="BM191" s="394"/>
      <c r="BN191" s="394"/>
      <c r="BO191" s="394"/>
      <c r="BP191" s="394"/>
      <c r="BQ191" s="394"/>
      <c r="BR191" s="394"/>
      <c r="BS191" s="394"/>
      <c r="BT191" s="395"/>
      <c r="BU191" s="396"/>
      <c r="BV191" s="394"/>
      <c r="BW191" s="394"/>
      <c r="BX191" s="394"/>
      <c r="BY191" s="394"/>
      <c r="BZ191" s="394"/>
      <c r="CA191" s="394"/>
      <c r="CB191" s="394"/>
      <c r="CC191" s="394"/>
      <c r="CD191" s="395"/>
      <c r="CE191" s="433"/>
      <c r="CF191" s="396"/>
      <c r="CG191" s="394"/>
      <c r="CH191" s="394"/>
      <c r="CI191" s="394"/>
      <c r="CJ191" s="395"/>
      <c r="CK191" s="434"/>
      <c r="CL191" s="437"/>
      <c r="CM191" s="396"/>
      <c r="CN191" s="394"/>
      <c r="CO191" s="394"/>
      <c r="CP191" s="394"/>
      <c r="CQ191" s="394"/>
      <c r="CR191" s="394"/>
      <c r="CS191" s="394"/>
      <c r="CT191" s="394"/>
      <c r="CU191" s="394"/>
      <c r="CV191" s="395"/>
      <c r="CW191" s="393"/>
      <c r="CX191" s="393"/>
      <c r="CY191" s="396"/>
      <c r="CZ191" s="394"/>
      <c r="DA191" s="394"/>
      <c r="DB191" s="394"/>
      <c r="DC191" s="394"/>
      <c r="DD191" s="394"/>
      <c r="DE191" s="394"/>
      <c r="DF191" s="394"/>
      <c r="DG191" s="394"/>
      <c r="DH191" s="395"/>
      <c r="DI191" s="390"/>
      <c r="DJ191" s="390"/>
      <c r="DK191" s="431"/>
      <c r="DL191" s="431"/>
      <c r="DM191" s="431"/>
      <c r="DN191" s="431"/>
      <c r="DO191" s="431"/>
      <c r="DP191" s="431"/>
      <c r="DQ191" s="430"/>
      <c r="DR191" s="396"/>
      <c r="DS191" s="394"/>
      <c r="DT191" s="394"/>
      <c r="DU191" s="394"/>
      <c r="DV191" s="395"/>
      <c r="DW191" s="461"/>
      <c r="DX191" s="396"/>
      <c r="DY191" s="394"/>
      <c r="DZ191" s="394"/>
      <c r="EA191" s="394"/>
      <c r="EB191" s="395"/>
      <c r="EC191" s="461"/>
      <c r="ED191" s="462"/>
    </row>
    <row r="192" spans="2:134" ht="12.6" customHeight="1" x14ac:dyDescent="0.2">
      <c r="B192" s="477">
        <f t="shared" ref="B192" si="3685">B189+1</f>
        <v>62</v>
      </c>
      <c r="C192" s="467"/>
      <c r="D192" s="467"/>
      <c r="E192" s="467"/>
      <c r="F192" s="485" t="s">
        <v>212</v>
      </c>
      <c r="G192" s="491"/>
      <c r="H192" s="496" t="str">
        <f t="shared" ref="H192" si="3686">IF($F192="3e)  Skoršia transpozícia  - zavedenie transpozície pred termínom ktorý určuje smernica EÚ. "," ","")</f>
        <v/>
      </c>
      <c r="I192" s="496" t="str">
        <f t="shared" ref="I192" si="3687">IF($F192="3e)  Skoršia transpozícia  - zavedenie transpozície pred termínom ktorý určuje smernica EÚ. ",$H192,"NA")</f>
        <v>NA</v>
      </c>
      <c r="J192" s="526">
        <f>IF(I192&gt;12,1,I192/12)</f>
        <v>1</v>
      </c>
      <c r="K192" s="485"/>
      <c r="L192" s="452"/>
      <c r="M192" s="492">
        <f>IF(L192="N",0,L192)</f>
        <v>0</v>
      </c>
      <c r="N192" s="452" t="s">
        <v>212</v>
      </c>
      <c r="O192" s="452"/>
      <c r="P192" s="452"/>
      <c r="Q192" s="428" t="s">
        <v>36</v>
      </c>
      <c r="R192" s="423">
        <f>VLOOKUP(Q192,vstupy!$B$3:$C$15,2,FALSE)</f>
        <v>0</v>
      </c>
      <c r="S192" s="452"/>
      <c r="T192" s="453"/>
      <c r="U192" s="428" t="s">
        <v>36</v>
      </c>
      <c r="V192" s="423">
        <f>VLOOKUP(U192,vstupy!$B$3:$C$15,2,FALSE)</f>
        <v>0</v>
      </c>
      <c r="W192" s="452"/>
      <c r="X192" s="330" t="s">
        <v>157</v>
      </c>
      <c r="Y192" s="331" t="s">
        <v>152</v>
      </c>
      <c r="Z192" s="332">
        <f>VLOOKUP($X192,vstupy!$B$18:$F$31,MATCH($Y192,vstupy!$B$17:$F$17,0),0)</f>
        <v>0</v>
      </c>
      <c r="AA192" s="333" t="s">
        <v>158</v>
      </c>
      <c r="AB192" s="332">
        <f>VLOOKUP($AA192,vstupy!$B$34:$C$36,2,FALSE)</f>
        <v>0</v>
      </c>
      <c r="AC192" s="332">
        <f t="shared" si="3150"/>
        <v>0</v>
      </c>
      <c r="AD192" s="480" t="s">
        <v>36</v>
      </c>
      <c r="AE192" s="473">
        <f>VLOOKUP(AD192,vstupy!$B$3:$C$15,2,FALSE)</f>
        <v>0</v>
      </c>
      <c r="AF192" s="476" t="str">
        <f>IFERROR(IF(M192=0,"N",O192/L192*J192),0)</f>
        <v>N</v>
      </c>
      <c r="AG192" s="420">
        <f>O192*J192</f>
        <v>0</v>
      </c>
      <c r="AH192" s="432">
        <f t="shared" ref="AH192" si="3688">P192*R192*J192</f>
        <v>0</v>
      </c>
      <c r="AI192" s="419">
        <f t="shared" ref="AI192" si="3689">IFERROR(AH192*M192,0)</f>
        <v>0</v>
      </c>
      <c r="AJ192" s="432" t="str">
        <f t="shared" ref="AJ192" si="3690">IFERROR(IF(M192=0,"N",S192/L192*J192),0)</f>
        <v>N</v>
      </c>
      <c r="AK192" s="420">
        <f t="shared" ref="AK192" si="3691">S192*J192</f>
        <v>0</v>
      </c>
      <c r="AL192" s="420">
        <f>T192*V192*J192</f>
        <v>0</v>
      </c>
      <c r="AM192" s="425">
        <f t="shared" ref="AM192" si="3692">IFERROR(AL192*M192,0)</f>
        <v>0</v>
      </c>
      <c r="AN192" s="419">
        <f t="shared" ref="AN192" si="3693">IF(W192&gt;0,IF(AE192&gt;0,($G$5/160)*(W192/60)*AE192*J192,0),IF(AE192&gt;0,($G$5/160)*((AC192+AC193+AC194)/60)*AE192*J192,0))</f>
        <v>0</v>
      </c>
      <c r="AO192" s="422">
        <f>IFERROR(AN192*M192,0)</f>
        <v>0</v>
      </c>
      <c r="AP192" s="396">
        <f t="shared" ref="AP192" si="3694">IF($N192="In (zvyšuje náklady)",AF192,0)</f>
        <v>0</v>
      </c>
      <c r="AQ192" s="394">
        <f t="shared" ref="AQ192" si="3695">IF($N192="In (zvyšuje náklady)",AG192,0)</f>
        <v>0</v>
      </c>
      <c r="AR192" s="394">
        <f t="shared" ref="AR192" si="3696">IF($N192="In (zvyšuje náklady)",AH192,0)</f>
        <v>0</v>
      </c>
      <c r="AS192" s="394">
        <f t="shared" ref="AS192" si="3697">IF($N192="In (zvyšuje náklady)",AI192,0)</f>
        <v>0</v>
      </c>
      <c r="AT192" s="394">
        <f t="shared" ref="AT192" si="3698">IF($N192="In (zvyšuje náklady)",AJ192,0)</f>
        <v>0</v>
      </c>
      <c r="AU192" s="394">
        <f t="shared" ref="AU192" si="3699">IF($N192="In (zvyšuje náklady)",AK192,0)</f>
        <v>0</v>
      </c>
      <c r="AV192" s="394">
        <f t="shared" ref="AV192" si="3700">IF($N192="In (zvyšuje náklady)",AL192,0)</f>
        <v>0</v>
      </c>
      <c r="AW192" s="394">
        <f t="shared" ref="AW192" si="3701">IF($N192="In (zvyšuje náklady)",AM192,0)</f>
        <v>0</v>
      </c>
      <c r="AX192" s="394">
        <f t="shared" ref="AX192" si="3702">IF($N192="In (zvyšuje náklady)",AN192,0)</f>
        <v>0</v>
      </c>
      <c r="AY192" s="394">
        <f t="shared" ref="AY192" si="3703">IF($N192="In (zvyšuje náklady)",AO192,0)</f>
        <v>0</v>
      </c>
      <c r="AZ192" s="394" t="str">
        <f t="shared" ref="AZ192" si="3704">IF($N192="Out (znižuje náklady)",AF192,"0")</f>
        <v>0</v>
      </c>
      <c r="BA192" s="394" t="str">
        <f t="shared" ref="BA192" si="3705">IF($N192="Out (znižuje náklady)",AG192,"0")</f>
        <v>0</v>
      </c>
      <c r="BB192" s="394" t="str">
        <f t="shared" ref="BB192" si="3706">IF($N192="Out (znižuje náklady)",AH192,"0")</f>
        <v>0</v>
      </c>
      <c r="BC192" s="394" t="str">
        <f t="shared" ref="BC192" si="3707">IF($N192="Out (znižuje náklady)",AI192,"0")</f>
        <v>0</v>
      </c>
      <c r="BD192" s="394" t="str">
        <f t="shared" ref="BD192" si="3708">IF($N192="Out (znižuje náklady)",AJ192,"0")</f>
        <v>0</v>
      </c>
      <c r="BE192" s="394" t="str">
        <f t="shared" ref="BE192" si="3709">IF($N192="Out (znižuje náklady)",AK192,"0")</f>
        <v>0</v>
      </c>
      <c r="BF192" s="394" t="str">
        <f t="shared" ref="BF192" si="3710">IF($N192="Out (znižuje náklady)",AL192,"0")</f>
        <v>0</v>
      </c>
      <c r="BG192" s="394" t="str">
        <f t="shared" ref="BG192" si="3711">IF($N192="Out (znižuje náklady)",AM192,"0")</f>
        <v>0</v>
      </c>
      <c r="BH192" s="394" t="str">
        <f t="shared" ref="BH192" si="3712">IF($N192="Out (znižuje náklady)",AN192,"0")</f>
        <v>0</v>
      </c>
      <c r="BI192" s="534" t="str">
        <f t="shared" ref="BI192" si="3713">IF($N192="Out (znižuje náklady)",AO192,"0")</f>
        <v>0</v>
      </c>
      <c r="BJ192" s="393">
        <f>IF(F192=vstupy!$B$47,0,1)</f>
        <v>1</v>
      </c>
      <c r="BK192" s="396">
        <f t="shared" ref="BK192" si="3714">$BJ192*AP192</f>
        <v>0</v>
      </c>
      <c r="BL192" s="394">
        <f t="shared" ref="BL192" si="3715">$BJ192*AQ192</f>
        <v>0</v>
      </c>
      <c r="BM192" s="394">
        <f t="shared" ref="BM192" si="3716">$BJ192*AR192</f>
        <v>0</v>
      </c>
      <c r="BN192" s="394">
        <f t="shared" ref="BN192" si="3717">$BJ192*AS192</f>
        <v>0</v>
      </c>
      <c r="BO192" s="394">
        <f t="shared" ref="BO192" si="3718">$BJ192*AT192</f>
        <v>0</v>
      </c>
      <c r="BP192" s="394">
        <f t="shared" ref="BP192" si="3719">$BJ192*AU192</f>
        <v>0</v>
      </c>
      <c r="BQ192" s="394">
        <f t="shared" ref="BQ192" si="3720">$BJ192*AV192</f>
        <v>0</v>
      </c>
      <c r="BR192" s="394">
        <f t="shared" ref="BR192" si="3721">$BJ192*AW192</f>
        <v>0</v>
      </c>
      <c r="BS192" s="394">
        <f t="shared" ref="BS192" si="3722">$BJ192*AX192</f>
        <v>0</v>
      </c>
      <c r="BT192" s="395">
        <f t="shared" ref="BT192" si="3723">$BJ192*AY192</f>
        <v>0</v>
      </c>
      <c r="BU192" s="396">
        <f t="shared" ref="BU192" si="3724">$BJ192*AZ192</f>
        <v>0</v>
      </c>
      <c r="BV192" s="394">
        <f t="shared" ref="BV192" si="3725">$BJ192*BA192</f>
        <v>0</v>
      </c>
      <c r="BW192" s="394">
        <f t="shared" ref="BW192" si="3726">$BJ192*BB192</f>
        <v>0</v>
      </c>
      <c r="BX192" s="394">
        <f t="shared" ref="BX192" si="3727">$BJ192*BC192</f>
        <v>0</v>
      </c>
      <c r="BY192" s="394">
        <f t="shared" ref="BY192" si="3728">$BJ192*BD192</f>
        <v>0</v>
      </c>
      <c r="BZ192" s="394">
        <f t="shared" ref="BZ192" si="3729">$BJ192*BE192</f>
        <v>0</v>
      </c>
      <c r="CA192" s="394">
        <f t="shared" ref="CA192" si="3730">$BJ192*BF192</f>
        <v>0</v>
      </c>
      <c r="CB192" s="394">
        <f t="shared" ref="CB192" si="3731">$BJ192*BG192</f>
        <v>0</v>
      </c>
      <c r="CC192" s="394">
        <f t="shared" ref="CC192" si="3732">$BJ192*BH192</f>
        <v>0</v>
      </c>
      <c r="CD192" s="395">
        <f t="shared" ref="CD192" si="3733">$BJ192*BI192</f>
        <v>0</v>
      </c>
      <c r="CE192" s="433">
        <f>IF(N192="Nemení sa",1,0)</f>
        <v>0</v>
      </c>
      <c r="CF192" s="396">
        <f>AG192*$CE192</f>
        <v>0</v>
      </c>
      <c r="CG192" s="394">
        <f>AI192*$CE192</f>
        <v>0</v>
      </c>
      <c r="CH192" s="394">
        <f>AK192*$CE192</f>
        <v>0</v>
      </c>
      <c r="CI192" s="394">
        <f>AM192*$CE192</f>
        <v>0</v>
      </c>
      <c r="CJ192" s="395">
        <f>AO192*$CE192</f>
        <v>0</v>
      </c>
      <c r="CK192" s="434">
        <f t="shared" ref="CK192" si="3734">SUM(CF192:CJ194)</f>
        <v>0</v>
      </c>
      <c r="CL192" s="435">
        <f>IF(F192=vstupy!B$42,"1",0)</f>
        <v>0</v>
      </c>
      <c r="CM192" s="396">
        <f t="shared" ref="CM192" si="3735">IF($CL192="1",AP192,0)</f>
        <v>0</v>
      </c>
      <c r="CN192" s="394">
        <f t="shared" ref="CN192" si="3736">IF($CL192="1",AQ192,0)</f>
        <v>0</v>
      </c>
      <c r="CO192" s="394">
        <f t="shared" ref="CO192" si="3737">IF($CL192="1",AR192,0)</f>
        <v>0</v>
      </c>
      <c r="CP192" s="394">
        <f t="shared" ref="CP192" si="3738">IF($CL192="1",AS192,0)</f>
        <v>0</v>
      </c>
      <c r="CQ192" s="394">
        <f t="shared" ref="CQ192" si="3739">IF($CL192="1",AT192,0)</f>
        <v>0</v>
      </c>
      <c r="CR192" s="394">
        <f t="shared" ref="CR192" si="3740">IF($CL192="1",AU192,0)</f>
        <v>0</v>
      </c>
      <c r="CS192" s="394">
        <f t="shared" ref="CS192" si="3741">IF($CL192="1",AV192,0)</f>
        <v>0</v>
      </c>
      <c r="CT192" s="394">
        <f t="shared" ref="CT192" si="3742">IF($CL192="1",AW192,0)</f>
        <v>0</v>
      </c>
      <c r="CU192" s="394">
        <f t="shared" ref="CU192" si="3743">IF($CL192="1",AX192,0)</f>
        <v>0</v>
      </c>
      <c r="CV192" s="395">
        <f t="shared" ref="CV192" si="3744">IF($CL192="1",AY192,0)</f>
        <v>0</v>
      </c>
      <c r="CW192" s="393">
        <f>CP192+CT192+CV192</f>
        <v>0</v>
      </c>
      <c r="CX192" s="393">
        <f t="shared" ref="CX192" si="3745">CN192+CR192</f>
        <v>0</v>
      </c>
      <c r="CY192" s="396">
        <f t="shared" ref="CY192" si="3746">IF($CL192="1",AZ192,0)</f>
        <v>0</v>
      </c>
      <c r="CZ192" s="394">
        <f t="shared" ref="CZ192" si="3747">IF($CL192="1",BA192,0)</f>
        <v>0</v>
      </c>
      <c r="DA192" s="394">
        <f t="shared" ref="DA192" si="3748">IF($CL192="1",BB192,0)</f>
        <v>0</v>
      </c>
      <c r="DB192" s="394">
        <f t="shared" ref="DB192" si="3749">IF($CL192="1",BC192,0)</f>
        <v>0</v>
      </c>
      <c r="DC192" s="394">
        <f t="shared" ref="DC192" si="3750">IF($CL192="1",BD192,0)</f>
        <v>0</v>
      </c>
      <c r="DD192" s="394">
        <f t="shared" ref="DD192" si="3751">IF($CL192="1",BE192,0)</f>
        <v>0</v>
      </c>
      <c r="DE192" s="394">
        <f t="shared" ref="DE192" si="3752">IF($CL192="1",BF192,0)</f>
        <v>0</v>
      </c>
      <c r="DF192" s="394">
        <f t="shared" ref="DF192" si="3753">IF($CL192="1",BG192,0)</f>
        <v>0</v>
      </c>
      <c r="DG192" s="394">
        <f t="shared" ref="DG192" si="3754">IF($CL192="1",BH192,0)</f>
        <v>0</v>
      </c>
      <c r="DH192" s="395">
        <f t="shared" ref="DH192" si="3755">IF($CL192="1",BI192,0)</f>
        <v>0</v>
      </c>
      <c r="DI192" s="390">
        <f>DB192+DF192+DH192</f>
        <v>0</v>
      </c>
      <c r="DJ192" s="390">
        <f t="shared" ref="DJ192" si="3756">CZ192+DD192</f>
        <v>0</v>
      </c>
      <c r="DK192" s="431">
        <f>IF(CE192=0,1,0)</f>
        <v>1</v>
      </c>
      <c r="DL192" s="431">
        <f>IFERROR(IF($AF192="N",AH192+AJ192+AL192+AN192,AF192+AH192+AJ192+AL192+AN192),0)*$DK192</f>
        <v>0</v>
      </c>
      <c r="DM192" s="431">
        <f>(AG192+AI192+AK192+AM192+AO192)*$DK192</f>
        <v>0</v>
      </c>
      <c r="DN192" s="431">
        <f>AS192+AW192+AY192-CW192</f>
        <v>0</v>
      </c>
      <c r="DO192" s="431">
        <f>BC192+BG192+BI192-DI192</f>
        <v>0</v>
      </c>
      <c r="DP192" s="431">
        <f>DN192+DO192</f>
        <v>0</v>
      </c>
      <c r="DQ192" s="430" t="str">
        <f>IF(OR(F192=vstupy!B$40,F192=vstupy!B$41,F192=vstupy!B$42,),"0","1")</f>
        <v>0</v>
      </c>
      <c r="DR192" s="396">
        <f>IF($DQ192="1",AQ192,"0")+CF192</f>
        <v>0</v>
      </c>
      <c r="DS192" s="394">
        <f>IF($DQ192="1",AS192,"0")+CG192</f>
        <v>0</v>
      </c>
      <c r="DT192" s="394">
        <f>IF($DQ192="1",AU192,"0")+CH192</f>
        <v>0</v>
      </c>
      <c r="DU192" s="394">
        <f>IF($DQ192="1",AW192,"0")+CI192</f>
        <v>0</v>
      </c>
      <c r="DV192" s="395">
        <f>IF($DQ192="1",AY192,"0")+CJ192</f>
        <v>0</v>
      </c>
      <c r="DW192" s="461">
        <f t="shared" ref="DW192" si="3757">SUM(DR192:DV194)</f>
        <v>0</v>
      </c>
      <c r="DX192" s="396" t="str">
        <f t="shared" ref="DX192" si="3758">IF($DQ192="1",BA192,"0")</f>
        <v>0</v>
      </c>
      <c r="DY192" s="394" t="str">
        <f t="shared" ref="DY192" si="3759">IF($DQ192="1",BC192,"0")</f>
        <v>0</v>
      </c>
      <c r="DZ192" s="394" t="str">
        <f t="shared" ref="DZ192" si="3760">IF($DQ192="1",BE192,"0")</f>
        <v>0</v>
      </c>
      <c r="EA192" s="394" t="str">
        <f>IF($DQ192="1",BG192,"0")</f>
        <v>0</v>
      </c>
      <c r="EB192" s="395" t="str">
        <f>IF($DQ192="1",BI192,"0")</f>
        <v>0</v>
      </c>
      <c r="EC192" s="461">
        <f t="shared" ref="EC192" si="3761">SUM(DX192:EB194)</f>
        <v>0</v>
      </c>
      <c r="ED192" s="462">
        <f>EC192+DW192</f>
        <v>0</v>
      </c>
    </row>
    <row r="193" spans="2:134" ht="12.6" customHeight="1" x14ac:dyDescent="0.2">
      <c r="B193" s="477"/>
      <c r="C193" s="467"/>
      <c r="D193" s="467"/>
      <c r="E193" s="467"/>
      <c r="F193" s="486"/>
      <c r="G193" s="491"/>
      <c r="H193" s="497"/>
      <c r="I193" s="497"/>
      <c r="J193" s="527"/>
      <c r="K193" s="486"/>
      <c r="L193" s="452"/>
      <c r="M193" s="492"/>
      <c r="N193" s="452"/>
      <c r="O193" s="452"/>
      <c r="P193" s="452"/>
      <c r="Q193" s="428"/>
      <c r="R193" s="423"/>
      <c r="S193" s="452"/>
      <c r="T193" s="453"/>
      <c r="U193" s="428"/>
      <c r="V193" s="423"/>
      <c r="W193" s="452"/>
      <c r="X193" s="330" t="s">
        <v>157</v>
      </c>
      <c r="Y193" s="331" t="s">
        <v>152</v>
      </c>
      <c r="Z193" s="332">
        <f>VLOOKUP($X193,vstupy!$B$18:$F$31,MATCH($Y193,vstupy!$B$17:$F$17,0),0)</f>
        <v>0</v>
      </c>
      <c r="AA193" s="333" t="s">
        <v>158</v>
      </c>
      <c r="AB193" s="332">
        <f>VLOOKUP($AA193,vstupy!$B$34:$C$36,2,FALSE)</f>
        <v>0</v>
      </c>
      <c r="AC193" s="332">
        <f t="shared" si="3150"/>
        <v>0</v>
      </c>
      <c r="AD193" s="481"/>
      <c r="AE193" s="474"/>
      <c r="AF193" s="396"/>
      <c r="AG193" s="420"/>
      <c r="AH193" s="420"/>
      <c r="AI193" s="420"/>
      <c r="AJ193" s="420"/>
      <c r="AK193" s="420"/>
      <c r="AL193" s="420"/>
      <c r="AM193" s="427"/>
      <c r="AN193" s="420"/>
      <c r="AO193" s="422"/>
      <c r="AP193" s="396"/>
      <c r="AQ193" s="394"/>
      <c r="AR193" s="394"/>
      <c r="AS193" s="394"/>
      <c r="AT193" s="394"/>
      <c r="AU193" s="394"/>
      <c r="AV193" s="394"/>
      <c r="AW193" s="394"/>
      <c r="AX193" s="394"/>
      <c r="AY193" s="394"/>
      <c r="AZ193" s="394"/>
      <c r="BA193" s="394"/>
      <c r="BB193" s="394"/>
      <c r="BC193" s="394"/>
      <c r="BD193" s="394"/>
      <c r="BE193" s="394"/>
      <c r="BF193" s="394"/>
      <c r="BG193" s="394"/>
      <c r="BH193" s="394"/>
      <c r="BI193" s="534"/>
      <c r="BJ193" s="393"/>
      <c r="BK193" s="396"/>
      <c r="BL193" s="394"/>
      <c r="BM193" s="394"/>
      <c r="BN193" s="394"/>
      <c r="BO193" s="394"/>
      <c r="BP193" s="394"/>
      <c r="BQ193" s="394"/>
      <c r="BR193" s="394"/>
      <c r="BS193" s="394"/>
      <c r="BT193" s="395"/>
      <c r="BU193" s="396"/>
      <c r="BV193" s="394"/>
      <c r="BW193" s="394"/>
      <c r="BX193" s="394"/>
      <c r="BY193" s="394"/>
      <c r="BZ193" s="394"/>
      <c r="CA193" s="394"/>
      <c r="CB193" s="394"/>
      <c r="CC193" s="394"/>
      <c r="CD193" s="395"/>
      <c r="CE193" s="433"/>
      <c r="CF193" s="396"/>
      <c r="CG193" s="394"/>
      <c r="CH193" s="394"/>
      <c r="CI193" s="394"/>
      <c r="CJ193" s="395"/>
      <c r="CK193" s="434"/>
      <c r="CL193" s="436"/>
      <c r="CM193" s="396"/>
      <c r="CN193" s="394"/>
      <c r="CO193" s="394"/>
      <c r="CP193" s="394"/>
      <c r="CQ193" s="394"/>
      <c r="CR193" s="394"/>
      <c r="CS193" s="394"/>
      <c r="CT193" s="394"/>
      <c r="CU193" s="394"/>
      <c r="CV193" s="395"/>
      <c r="CW193" s="393"/>
      <c r="CX193" s="393"/>
      <c r="CY193" s="396"/>
      <c r="CZ193" s="394"/>
      <c r="DA193" s="394"/>
      <c r="DB193" s="394"/>
      <c r="DC193" s="394"/>
      <c r="DD193" s="394"/>
      <c r="DE193" s="394"/>
      <c r="DF193" s="394"/>
      <c r="DG193" s="394"/>
      <c r="DH193" s="395"/>
      <c r="DI193" s="390"/>
      <c r="DJ193" s="390"/>
      <c r="DK193" s="431"/>
      <c r="DL193" s="431"/>
      <c r="DM193" s="431"/>
      <c r="DN193" s="431"/>
      <c r="DO193" s="431"/>
      <c r="DP193" s="431"/>
      <c r="DQ193" s="430"/>
      <c r="DR193" s="396"/>
      <c r="DS193" s="394"/>
      <c r="DT193" s="394"/>
      <c r="DU193" s="394"/>
      <c r="DV193" s="395"/>
      <c r="DW193" s="461"/>
      <c r="DX193" s="396"/>
      <c r="DY193" s="394"/>
      <c r="DZ193" s="394"/>
      <c r="EA193" s="394"/>
      <c r="EB193" s="395"/>
      <c r="EC193" s="461"/>
      <c r="ED193" s="462"/>
    </row>
    <row r="194" spans="2:134" ht="12.6" customHeight="1" x14ac:dyDescent="0.2">
      <c r="B194" s="477"/>
      <c r="C194" s="467"/>
      <c r="D194" s="467"/>
      <c r="E194" s="467"/>
      <c r="F194" s="487"/>
      <c r="G194" s="491"/>
      <c r="H194" s="498"/>
      <c r="I194" s="498"/>
      <c r="J194" s="528"/>
      <c r="K194" s="487"/>
      <c r="L194" s="452"/>
      <c r="M194" s="492"/>
      <c r="N194" s="452"/>
      <c r="O194" s="452"/>
      <c r="P194" s="452"/>
      <c r="Q194" s="428"/>
      <c r="R194" s="423"/>
      <c r="S194" s="452"/>
      <c r="T194" s="453"/>
      <c r="U194" s="428"/>
      <c r="V194" s="423"/>
      <c r="W194" s="452"/>
      <c r="X194" s="330" t="s">
        <v>157</v>
      </c>
      <c r="Y194" s="331" t="s">
        <v>152</v>
      </c>
      <c r="Z194" s="332">
        <f>VLOOKUP($X194,vstupy!$B$18:$F$31,MATCH($Y194,vstupy!$B$17:$F$17,0),0)</f>
        <v>0</v>
      </c>
      <c r="AA194" s="333" t="s">
        <v>158</v>
      </c>
      <c r="AB194" s="332">
        <f>VLOOKUP($AA194,vstupy!$B$34:$C$36,2,FALSE)</f>
        <v>0</v>
      </c>
      <c r="AC194" s="332">
        <f t="shared" si="3150"/>
        <v>0</v>
      </c>
      <c r="AD194" s="482"/>
      <c r="AE194" s="475"/>
      <c r="AF194" s="396"/>
      <c r="AG194" s="420"/>
      <c r="AH194" s="420"/>
      <c r="AI194" s="420"/>
      <c r="AJ194" s="420"/>
      <c r="AK194" s="420"/>
      <c r="AL194" s="420"/>
      <c r="AM194" s="419"/>
      <c r="AN194" s="420"/>
      <c r="AO194" s="422"/>
      <c r="AP194" s="396"/>
      <c r="AQ194" s="394"/>
      <c r="AR194" s="394"/>
      <c r="AS194" s="394"/>
      <c r="AT194" s="394"/>
      <c r="AU194" s="394"/>
      <c r="AV194" s="394"/>
      <c r="AW194" s="394"/>
      <c r="AX194" s="394"/>
      <c r="AY194" s="394"/>
      <c r="AZ194" s="394"/>
      <c r="BA194" s="394"/>
      <c r="BB194" s="394"/>
      <c r="BC194" s="394"/>
      <c r="BD194" s="394"/>
      <c r="BE194" s="394"/>
      <c r="BF194" s="394"/>
      <c r="BG194" s="394"/>
      <c r="BH194" s="394"/>
      <c r="BI194" s="534"/>
      <c r="BJ194" s="393"/>
      <c r="BK194" s="396"/>
      <c r="BL194" s="394"/>
      <c r="BM194" s="394"/>
      <c r="BN194" s="394"/>
      <c r="BO194" s="394"/>
      <c r="BP194" s="394"/>
      <c r="BQ194" s="394"/>
      <c r="BR194" s="394"/>
      <c r="BS194" s="394"/>
      <c r="BT194" s="395"/>
      <c r="BU194" s="396"/>
      <c r="BV194" s="394"/>
      <c r="BW194" s="394"/>
      <c r="BX194" s="394"/>
      <c r="BY194" s="394"/>
      <c r="BZ194" s="394"/>
      <c r="CA194" s="394"/>
      <c r="CB194" s="394"/>
      <c r="CC194" s="394"/>
      <c r="CD194" s="395"/>
      <c r="CE194" s="433"/>
      <c r="CF194" s="396"/>
      <c r="CG194" s="394"/>
      <c r="CH194" s="394"/>
      <c r="CI194" s="394"/>
      <c r="CJ194" s="395"/>
      <c r="CK194" s="434"/>
      <c r="CL194" s="437"/>
      <c r="CM194" s="396"/>
      <c r="CN194" s="394"/>
      <c r="CO194" s="394"/>
      <c r="CP194" s="394"/>
      <c r="CQ194" s="394"/>
      <c r="CR194" s="394"/>
      <c r="CS194" s="394"/>
      <c r="CT194" s="394"/>
      <c r="CU194" s="394"/>
      <c r="CV194" s="395"/>
      <c r="CW194" s="393"/>
      <c r="CX194" s="393"/>
      <c r="CY194" s="396"/>
      <c r="CZ194" s="394"/>
      <c r="DA194" s="394"/>
      <c r="DB194" s="394"/>
      <c r="DC194" s="394"/>
      <c r="DD194" s="394"/>
      <c r="DE194" s="394"/>
      <c r="DF194" s="394"/>
      <c r="DG194" s="394"/>
      <c r="DH194" s="395"/>
      <c r="DI194" s="390"/>
      <c r="DJ194" s="390"/>
      <c r="DK194" s="431"/>
      <c r="DL194" s="431"/>
      <c r="DM194" s="431"/>
      <c r="DN194" s="431"/>
      <c r="DO194" s="431"/>
      <c r="DP194" s="431"/>
      <c r="DQ194" s="430"/>
      <c r="DR194" s="396"/>
      <c r="DS194" s="394"/>
      <c r="DT194" s="394"/>
      <c r="DU194" s="394"/>
      <c r="DV194" s="395"/>
      <c r="DW194" s="461"/>
      <c r="DX194" s="396"/>
      <c r="DY194" s="394"/>
      <c r="DZ194" s="394"/>
      <c r="EA194" s="394"/>
      <c r="EB194" s="395"/>
      <c r="EC194" s="461"/>
      <c r="ED194" s="462"/>
    </row>
    <row r="195" spans="2:134" ht="12.6" customHeight="1" x14ac:dyDescent="0.2">
      <c r="B195" s="499">
        <f t="shared" ref="B195" si="3762">B192+1</f>
        <v>63</v>
      </c>
      <c r="C195" s="466"/>
      <c r="D195" s="466"/>
      <c r="E195" s="466"/>
      <c r="F195" s="470" t="s">
        <v>212</v>
      </c>
      <c r="G195" s="489"/>
      <c r="H195" s="509" t="str">
        <f t="shared" ref="H195" si="3763">IF($F195="3e)  Skoršia transpozícia  - zavedenie transpozície pred termínom ktorý určuje smernica EÚ. "," ","")</f>
        <v/>
      </c>
      <c r="I195" s="509" t="str">
        <f t="shared" ref="I195" si="3764">IF($F195="3e)  Skoršia transpozícia  - zavedenie transpozície pred termínom ktorý určuje smernica EÚ. ",$H195,"NA")</f>
        <v>NA</v>
      </c>
      <c r="J195" s="523">
        <f>IF(I195&gt;12,1,I195/12)</f>
        <v>1</v>
      </c>
      <c r="K195" s="470"/>
      <c r="L195" s="451"/>
      <c r="M195" s="493">
        <f>IF(L195="N",0,L195)</f>
        <v>0</v>
      </c>
      <c r="N195" s="451" t="s">
        <v>212</v>
      </c>
      <c r="O195" s="451"/>
      <c r="P195" s="451"/>
      <c r="Q195" s="429" t="s">
        <v>36</v>
      </c>
      <c r="R195" s="424">
        <f>VLOOKUP(Q195,vstupy!$B$3:$C$15,2,FALSE)</f>
        <v>0</v>
      </c>
      <c r="S195" s="451"/>
      <c r="T195" s="454"/>
      <c r="U195" s="429" t="s">
        <v>36</v>
      </c>
      <c r="V195" s="424">
        <f>VLOOKUP(U195,vstupy!$B$3:$C$15,2,FALSE)</f>
        <v>0</v>
      </c>
      <c r="W195" s="451"/>
      <c r="X195" s="194" t="s">
        <v>157</v>
      </c>
      <c r="Y195" s="208" t="s">
        <v>152</v>
      </c>
      <c r="Z195" s="205">
        <f>VLOOKUP($X195,vstupy!$B$18:$F$31,MATCH($Y195,vstupy!$B$17:$F$17,0),0)</f>
        <v>0</v>
      </c>
      <c r="AA195" s="133" t="s">
        <v>158</v>
      </c>
      <c r="AB195" s="205">
        <f>VLOOKUP($AA195,vstupy!$B$34:$C$36,2,FALSE)</f>
        <v>0</v>
      </c>
      <c r="AC195" s="205">
        <f t="shared" si="3150"/>
        <v>0</v>
      </c>
      <c r="AD195" s="500" t="s">
        <v>36</v>
      </c>
      <c r="AE195" s="473">
        <f>VLOOKUP(AD195,vstupy!$B$3:$C$15,2,FALSE)</f>
        <v>0</v>
      </c>
      <c r="AF195" s="476" t="str">
        <f>IFERROR(IF(M195=0,"N",O195/L195*J195),0)</f>
        <v>N</v>
      </c>
      <c r="AG195" s="420">
        <f>O195*J195</f>
        <v>0</v>
      </c>
      <c r="AH195" s="432">
        <f t="shared" ref="AH195" si="3765">P195*R195*J195</f>
        <v>0</v>
      </c>
      <c r="AI195" s="419">
        <f t="shared" ref="AI195" si="3766">IFERROR(AH195*M195,0)</f>
        <v>0</v>
      </c>
      <c r="AJ195" s="432" t="str">
        <f t="shared" ref="AJ195" si="3767">IFERROR(IF(M195=0,"N",S195/L195*J195),0)</f>
        <v>N</v>
      </c>
      <c r="AK195" s="420">
        <f t="shared" ref="AK195" si="3768">S195*J195</f>
        <v>0</v>
      </c>
      <c r="AL195" s="420">
        <f>T195*V195*J195</f>
        <v>0</v>
      </c>
      <c r="AM195" s="425">
        <f t="shared" ref="AM195" si="3769">IFERROR(AL195*M195,0)</f>
        <v>0</v>
      </c>
      <c r="AN195" s="419">
        <f t="shared" ref="AN195" si="3770">IF(W195&gt;0,IF(AE195&gt;0,($G$5/160)*(W195/60)*AE195*J195,0),IF(AE195&gt;0,($G$5/160)*((AC195+AC196+AC197)/60)*AE195*J195,0))</f>
        <v>0</v>
      </c>
      <c r="AO195" s="422">
        <f>IFERROR(AN195*M195,0)</f>
        <v>0</v>
      </c>
      <c r="AP195" s="396">
        <f t="shared" ref="AP195" si="3771">IF($N195="In (zvyšuje náklady)",AF195,0)</f>
        <v>0</v>
      </c>
      <c r="AQ195" s="394">
        <f t="shared" ref="AQ195" si="3772">IF($N195="In (zvyšuje náklady)",AG195,0)</f>
        <v>0</v>
      </c>
      <c r="AR195" s="394">
        <f t="shared" ref="AR195" si="3773">IF($N195="In (zvyšuje náklady)",AH195,0)</f>
        <v>0</v>
      </c>
      <c r="AS195" s="394">
        <f t="shared" ref="AS195" si="3774">IF($N195="In (zvyšuje náklady)",AI195,0)</f>
        <v>0</v>
      </c>
      <c r="AT195" s="394">
        <f t="shared" ref="AT195" si="3775">IF($N195="In (zvyšuje náklady)",AJ195,0)</f>
        <v>0</v>
      </c>
      <c r="AU195" s="394">
        <f t="shared" ref="AU195" si="3776">IF($N195="In (zvyšuje náklady)",AK195,0)</f>
        <v>0</v>
      </c>
      <c r="AV195" s="394">
        <f t="shared" ref="AV195" si="3777">IF($N195="In (zvyšuje náklady)",AL195,0)</f>
        <v>0</v>
      </c>
      <c r="AW195" s="394">
        <f t="shared" ref="AW195" si="3778">IF($N195="In (zvyšuje náklady)",AM195,0)</f>
        <v>0</v>
      </c>
      <c r="AX195" s="394">
        <f t="shared" ref="AX195" si="3779">IF($N195="In (zvyšuje náklady)",AN195,0)</f>
        <v>0</v>
      </c>
      <c r="AY195" s="394">
        <f t="shared" ref="AY195" si="3780">IF($N195="In (zvyšuje náklady)",AO195,0)</f>
        <v>0</v>
      </c>
      <c r="AZ195" s="394" t="str">
        <f t="shared" ref="AZ195" si="3781">IF($N195="Out (znižuje náklady)",AF195,"0")</f>
        <v>0</v>
      </c>
      <c r="BA195" s="394" t="str">
        <f t="shared" ref="BA195" si="3782">IF($N195="Out (znižuje náklady)",AG195,"0")</f>
        <v>0</v>
      </c>
      <c r="BB195" s="394" t="str">
        <f t="shared" ref="BB195" si="3783">IF($N195="Out (znižuje náklady)",AH195,"0")</f>
        <v>0</v>
      </c>
      <c r="BC195" s="394" t="str">
        <f t="shared" ref="BC195" si="3784">IF($N195="Out (znižuje náklady)",AI195,"0")</f>
        <v>0</v>
      </c>
      <c r="BD195" s="394" t="str">
        <f t="shared" ref="BD195" si="3785">IF($N195="Out (znižuje náklady)",AJ195,"0")</f>
        <v>0</v>
      </c>
      <c r="BE195" s="394" t="str">
        <f t="shared" ref="BE195" si="3786">IF($N195="Out (znižuje náklady)",AK195,"0")</f>
        <v>0</v>
      </c>
      <c r="BF195" s="394" t="str">
        <f t="shared" ref="BF195" si="3787">IF($N195="Out (znižuje náklady)",AL195,"0")</f>
        <v>0</v>
      </c>
      <c r="BG195" s="394" t="str">
        <f t="shared" ref="BG195" si="3788">IF($N195="Out (znižuje náklady)",AM195,"0")</f>
        <v>0</v>
      </c>
      <c r="BH195" s="394" t="str">
        <f t="shared" ref="BH195" si="3789">IF($N195="Out (znižuje náklady)",AN195,"0")</f>
        <v>0</v>
      </c>
      <c r="BI195" s="534" t="str">
        <f t="shared" ref="BI195" si="3790">IF($N195="Out (znižuje náklady)",AO195,"0")</f>
        <v>0</v>
      </c>
      <c r="BJ195" s="393">
        <f>IF(F195=vstupy!$B$47,0,1)</f>
        <v>1</v>
      </c>
      <c r="BK195" s="396">
        <f t="shared" ref="BK195" si="3791">$BJ195*AP195</f>
        <v>0</v>
      </c>
      <c r="BL195" s="394">
        <f t="shared" ref="BL195" si="3792">$BJ195*AQ195</f>
        <v>0</v>
      </c>
      <c r="BM195" s="394">
        <f t="shared" ref="BM195" si="3793">$BJ195*AR195</f>
        <v>0</v>
      </c>
      <c r="BN195" s="394">
        <f t="shared" ref="BN195" si="3794">$BJ195*AS195</f>
        <v>0</v>
      </c>
      <c r="BO195" s="394">
        <f t="shared" ref="BO195" si="3795">$BJ195*AT195</f>
        <v>0</v>
      </c>
      <c r="BP195" s="394">
        <f t="shared" ref="BP195" si="3796">$BJ195*AU195</f>
        <v>0</v>
      </c>
      <c r="BQ195" s="394">
        <f t="shared" ref="BQ195" si="3797">$BJ195*AV195</f>
        <v>0</v>
      </c>
      <c r="BR195" s="394">
        <f t="shared" ref="BR195" si="3798">$BJ195*AW195</f>
        <v>0</v>
      </c>
      <c r="BS195" s="394">
        <f t="shared" ref="BS195" si="3799">$BJ195*AX195</f>
        <v>0</v>
      </c>
      <c r="BT195" s="395">
        <f t="shared" ref="BT195" si="3800">$BJ195*AY195</f>
        <v>0</v>
      </c>
      <c r="BU195" s="396">
        <f t="shared" ref="BU195" si="3801">$BJ195*AZ195</f>
        <v>0</v>
      </c>
      <c r="BV195" s="394">
        <f t="shared" ref="BV195" si="3802">$BJ195*BA195</f>
        <v>0</v>
      </c>
      <c r="BW195" s="394">
        <f t="shared" ref="BW195" si="3803">$BJ195*BB195</f>
        <v>0</v>
      </c>
      <c r="BX195" s="394">
        <f t="shared" ref="BX195" si="3804">$BJ195*BC195</f>
        <v>0</v>
      </c>
      <c r="BY195" s="394">
        <f t="shared" ref="BY195" si="3805">$BJ195*BD195</f>
        <v>0</v>
      </c>
      <c r="BZ195" s="394">
        <f t="shared" ref="BZ195" si="3806">$BJ195*BE195</f>
        <v>0</v>
      </c>
      <c r="CA195" s="394">
        <f t="shared" ref="CA195" si="3807">$BJ195*BF195</f>
        <v>0</v>
      </c>
      <c r="CB195" s="394">
        <f t="shared" ref="CB195" si="3808">$BJ195*BG195</f>
        <v>0</v>
      </c>
      <c r="CC195" s="394">
        <f t="shared" ref="CC195" si="3809">$BJ195*BH195</f>
        <v>0</v>
      </c>
      <c r="CD195" s="395">
        <f t="shared" ref="CD195" si="3810">$BJ195*BI195</f>
        <v>0</v>
      </c>
      <c r="CE195" s="433">
        <f>IF(N195="Nemení sa",1,0)</f>
        <v>0</v>
      </c>
      <c r="CF195" s="396">
        <f>AG195*$CE195</f>
        <v>0</v>
      </c>
      <c r="CG195" s="394">
        <f>AI195*$CE195</f>
        <v>0</v>
      </c>
      <c r="CH195" s="394">
        <f>AK195*$CE195</f>
        <v>0</v>
      </c>
      <c r="CI195" s="394">
        <f>AM195*$CE195</f>
        <v>0</v>
      </c>
      <c r="CJ195" s="395">
        <f>AO195*$CE195</f>
        <v>0</v>
      </c>
      <c r="CK195" s="434">
        <f t="shared" ref="CK195" si="3811">SUM(CF195:CJ197)</f>
        <v>0</v>
      </c>
      <c r="CL195" s="435">
        <f>IF(F195=vstupy!B$42,"1",0)</f>
        <v>0</v>
      </c>
      <c r="CM195" s="396">
        <f t="shared" ref="CM195" si="3812">IF($CL195="1",AP195,0)</f>
        <v>0</v>
      </c>
      <c r="CN195" s="394">
        <f t="shared" ref="CN195" si="3813">IF($CL195="1",AQ195,0)</f>
        <v>0</v>
      </c>
      <c r="CO195" s="394">
        <f t="shared" ref="CO195" si="3814">IF($CL195="1",AR195,0)</f>
        <v>0</v>
      </c>
      <c r="CP195" s="394">
        <f t="shared" ref="CP195" si="3815">IF($CL195="1",AS195,0)</f>
        <v>0</v>
      </c>
      <c r="CQ195" s="394">
        <f t="shared" ref="CQ195" si="3816">IF($CL195="1",AT195,0)</f>
        <v>0</v>
      </c>
      <c r="CR195" s="394">
        <f t="shared" ref="CR195" si="3817">IF($CL195="1",AU195,0)</f>
        <v>0</v>
      </c>
      <c r="CS195" s="394">
        <f t="shared" ref="CS195" si="3818">IF($CL195="1",AV195,0)</f>
        <v>0</v>
      </c>
      <c r="CT195" s="394">
        <f t="shared" ref="CT195" si="3819">IF($CL195="1",AW195,0)</f>
        <v>0</v>
      </c>
      <c r="CU195" s="394">
        <f t="shared" ref="CU195" si="3820">IF($CL195="1",AX195,0)</f>
        <v>0</v>
      </c>
      <c r="CV195" s="395">
        <f t="shared" ref="CV195" si="3821">IF($CL195="1",AY195,0)</f>
        <v>0</v>
      </c>
      <c r="CW195" s="393">
        <f>CP195+CT195+CV195</f>
        <v>0</v>
      </c>
      <c r="CX195" s="393">
        <f t="shared" ref="CX195" si="3822">CN195+CR195</f>
        <v>0</v>
      </c>
      <c r="CY195" s="396">
        <f t="shared" ref="CY195" si="3823">IF($CL195="1",AZ195,0)</f>
        <v>0</v>
      </c>
      <c r="CZ195" s="394">
        <f t="shared" ref="CZ195" si="3824">IF($CL195="1",BA195,0)</f>
        <v>0</v>
      </c>
      <c r="DA195" s="394">
        <f t="shared" ref="DA195" si="3825">IF($CL195="1",BB195,0)</f>
        <v>0</v>
      </c>
      <c r="DB195" s="394">
        <f t="shared" ref="DB195" si="3826">IF($CL195="1",BC195,0)</f>
        <v>0</v>
      </c>
      <c r="DC195" s="394">
        <f t="shared" ref="DC195" si="3827">IF($CL195="1",BD195,0)</f>
        <v>0</v>
      </c>
      <c r="DD195" s="394">
        <f t="shared" ref="DD195" si="3828">IF($CL195="1",BE195,0)</f>
        <v>0</v>
      </c>
      <c r="DE195" s="394">
        <f t="shared" ref="DE195" si="3829">IF($CL195="1",BF195,0)</f>
        <v>0</v>
      </c>
      <c r="DF195" s="394">
        <f t="shared" ref="DF195" si="3830">IF($CL195="1",BG195,0)</f>
        <v>0</v>
      </c>
      <c r="DG195" s="394">
        <f t="shared" ref="DG195" si="3831">IF($CL195="1",BH195,0)</f>
        <v>0</v>
      </c>
      <c r="DH195" s="395">
        <f t="shared" ref="DH195" si="3832">IF($CL195="1",BI195,0)</f>
        <v>0</v>
      </c>
      <c r="DI195" s="390">
        <f>DB195+DF195+DH195</f>
        <v>0</v>
      </c>
      <c r="DJ195" s="390">
        <f t="shared" ref="DJ195" si="3833">CZ195+DD195</f>
        <v>0</v>
      </c>
      <c r="DK195" s="431">
        <f>IF(CE195=0,1,0)</f>
        <v>1</v>
      </c>
      <c r="DL195" s="431">
        <f>IFERROR(IF($AF195="N",AH195+AJ195+AL195+AN195,AF195+AH195+AJ195+AL195+AN195),0)*$DK195</f>
        <v>0</v>
      </c>
      <c r="DM195" s="431">
        <f>(AG195+AI195+AK195+AM195+AO195)*$DK195</f>
        <v>0</v>
      </c>
      <c r="DN195" s="431">
        <f>AS195+AW195+AY195-CW195</f>
        <v>0</v>
      </c>
      <c r="DO195" s="431">
        <f>BC195+BG195+BI195-DI195</f>
        <v>0</v>
      </c>
      <c r="DP195" s="431">
        <f>DN195+DO195</f>
        <v>0</v>
      </c>
      <c r="DQ195" s="430" t="str">
        <f>IF(OR(F195=vstupy!B$40,F195=vstupy!B$41,F195=vstupy!B$42,),"0","1")</f>
        <v>0</v>
      </c>
      <c r="DR195" s="396">
        <f>IF($DQ195="1",AQ195,"0")+CF195</f>
        <v>0</v>
      </c>
      <c r="DS195" s="394">
        <f>IF($DQ195="1",AS195,"0")+CG195</f>
        <v>0</v>
      </c>
      <c r="DT195" s="394">
        <f>IF($DQ195="1",AU195,"0")+CH195</f>
        <v>0</v>
      </c>
      <c r="DU195" s="394">
        <f>IF($DQ195="1",AW195,"0")+CI195</f>
        <v>0</v>
      </c>
      <c r="DV195" s="395">
        <f>IF($DQ195="1",AY195,"0")+CJ195</f>
        <v>0</v>
      </c>
      <c r="DW195" s="461">
        <f t="shared" ref="DW195" si="3834">SUM(DR195:DV197)</f>
        <v>0</v>
      </c>
      <c r="DX195" s="396" t="str">
        <f t="shared" ref="DX195" si="3835">IF($DQ195="1",BA195,"0")</f>
        <v>0</v>
      </c>
      <c r="DY195" s="394" t="str">
        <f t="shared" ref="DY195" si="3836">IF($DQ195="1",BC195,"0")</f>
        <v>0</v>
      </c>
      <c r="DZ195" s="394" t="str">
        <f t="shared" ref="DZ195" si="3837">IF($DQ195="1",BE195,"0")</f>
        <v>0</v>
      </c>
      <c r="EA195" s="394" t="str">
        <f>IF($DQ195="1",BG195,"0")</f>
        <v>0</v>
      </c>
      <c r="EB195" s="395" t="str">
        <f>IF($DQ195="1",BI195,"0")</f>
        <v>0</v>
      </c>
      <c r="EC195" s="461">
        <f t="shared" ref="EC195" si="3838">SUM(DX195:EB197)</f>
        <v>0</v>
      </c>
      <c r="ED195" s="462">
        <f>EC195+DW195</f>
        <v>0</v>
      </c>
    </row>
    <row r="196" spans="2:134" ht="12.6" customHeight="1" x14ac:dyDescent="0.2">
      <c r="B196" s="499"/>
      <c r="C196" s="466"/>
      <c r="D196" s="466"/>
      <c r="E196" s="466"/>
      <c r="F196" s="471"/>
      <c r="G196" s="489"/>
      <c r="H196" s="510"/>
      <c r="I196" s="510"/>
      <c r="J196" s="524"/>
      <c r="K196" s="471"/>
      <c r="L196" s="451"/>
      <c r="M196" s="493"/>
      <c r="N196" s="451"/>
      <c r="O196" s="451"/>
      <c r="P196" s="451"/>
      <c r="Q196" s="429"/>
      <c r="R196" s="424"/>
      <c r="S196" s="451"/>
      <c r="T196" s="454"/>
      <c r="U196" s="429"/>
      <c r="V196" s="424"/>
      <c r="W196" s="451"/>
      <c r="X196" s="194" t="s">
        <v>157</v>
      </c>
      <c r="Y196" s="208" t="s">
        <v>152</v>
      </c>
      <c r="Z196" s="205">
        <f>VLOOKUP($X196,vstupy!$B$18:$F$31,MATCH($Y196,vstupy!$B$17:$F$17,0),0)</f>
        <v>0</v>
      </c>
      <c r="AA196" s="133" t="s">
        <v>158</v>
      </c>
      <c r="AB196" s="205">
        <f>VLOOKUP($AA196,vstupy!$B$34:$C$36,2,FALSE)</f>
        <v>0</v>
      </c>
      <c r="AC196" s="205">
        <f t="shared" si="3150"/>
        <v>0</v>
      </c>
      <c r="AD196" s="501"/>
      <c r="AE196" s="474"/>
      <c r="AF196" s="396"/>
      <c r="AG196" s="420"/>
      <c r="AH196" s="420"/>
      <c r="AI196" s="420"/>
      <c r="AJ196" s="420"/>
      <c r="AK196" s="420"/>
      <c r="AL196" s="420"/>
      <c r="AM196" s="427"/>
      <c r="AN196" s="420"/>
      <c r="AO196" s="422"/>
      <c r="AP196" s="396"/>
      <c r="AQ196" s="394"/>
      <c r="AR196" s="394"/>
      <c r="AS196" s="394"/>
      <c r="AT196" s="394"/>
      <c r="AU196" s="394"/>
      <c r="AV196" s="394"/>
      <c r="AW196" s="394"/>
      <c r="AX196" s="394"/>
      <c r="AY196" s="394"/>
      <c r="AZ196" s="394"/>
      <c r="BA196" s="394"/>
      <c r="BB196" s="394"/>
      <c r="BC196" s="394"/>
      <c r="BD196" s="394"/>
      <c r="BE196" s="394"/>
      <c r="BF196" s="394"/>
      <c r="BG196" s="394"/>
      <c r="BH196" s="394"/>
      <c r="BI196" s="534"/>
      <c r="BJ196" s="393"/>
      <c r="BK196" s="396"/>
      <c r="BL196" s="394"/>
      <c r="BM196" s="394"/>
      <c r="BN196" s="394"/>
      <c r="BO196" s="394"/>
      <c r="BP196" s="394"/>
      <c r="BQ196" s="394"/>
      <c r="BR196" s="394"/>
      <c r="BS196" s="394"/>
      <c r="BT196" s="395"/>
      <c r="BU196" s="396"/>
      <c r="BV196" s="394"/>
      <c r="BW196" s="394"/>
      <c r="BX196" s="394"/>
      <c r="BY196" s="394"/>
      <c r="BZ196" s="394"/>
      <c r="CA196" s="394"/>
      <c r="CB196" s="394"/>
      <c r="CC196" s="394"/>
      <c r="CD196" s="395"/>
      <c r="CE196" s="433"/>
      <c r="CF196" s="396"/>
      <c r="CG196" s="394"/>
      <c r="CH196" s="394"/>
      <c r="CI196" s="394"/>
      <c r="CJ196" s="395"/>
      <c r="CK196" s="434"/>
      <c r="CL196" s="436"/>
      <c r="CM196" s="396"/>
      <c r="CN196" s="394"/>
      <c r="CO196" s="394"/>
      <c r="CP196" s="394"/>
      <c r="CQ196" s="394"/>
      <c r="CR196" s="394"/>
      <c r="CS196" s="394"/>
      <c r="CT196" s="394"/>
      <c r="CU196" s="394"/>
      <c r="CV196" s="395"/>
      <c r="CW196" s="393"/>
      <c r="CX196" s="393"/>
      <c r="CY196" s="396"/>
      <c r="CZ196" s="394"/>
      <c r="DA196" s="394"/>
      <c r="DB196" s="394"/>
      <c r="DC196" s="394"/>
      <c r="DD196" s="394"/>
      <c r="DE196" s="394"/>
      <c r="DF196" s="394"/>
      <c r="DG196" s="394"/>
      <c r="DH196" s="395"/>
      <c r="DI196" s="390"/>
      <c r="DJ196" s="390"/>
      <c r="DK196" s="431"/>
      <c r="DL196" s="431"/>
      <c r="DM196" s="431"/>
      <c r="DN196" s="431"/>
      <c r="DO196" s="431"/>
      <c r="DP196" s="431"/>
      <c r="DQ196" s="430"/>
      <c r="DR196" s="396"/>
      <c r="DS196" s="394"/>
      <c r="DT196" s="394"/>
      <c r="DU196" s="394"/>
      <c r="DV196" s="395"/>
      <c r="DW196" s="461"/>
      <c r="DX196" s="396"/>
      <c r="DY196" s="394"/>
      <c r="DZ196" s="394"/>
      <c r="EA196" s="394"/>
      <c r="EB196" s="395"/>
      <c r="EC196" s="461"/>
      <c r="ED196" s="462"/>
    </row>
    <row r="197" spans="2:134" ht="12.6" customHeight="1" x14ac:dyDescent="0.2">
      <c r="B197" s="499"/>
      <c r="C197" s="466"/>
      <c r="D197" s="466"/>
      <c r="E197" s="466"/>
      <c r="F197" s="472"/>
      <c r="G197" s="489"/>
      <c r="H197" s="511"/>
      <c r="I197" s="511"/>
      <c r="J197" s="525"/>
      <c r="K197" s="472"/>
      <c r="L197" s="451"/>
      <c r="M197" s="493"/>
      <c r="N197" s="451"/>
      <c r="O197" s="451"/>
      <c r="P197" s="451"/>
      <c r="Q197" s="429"/>
      <c r="R197" s="424"/>
      <c r="S197" s="451"/>
      <c r="T197" s="454"/>
      <c r="U197" s="429"/>
      <c r="V197" s="424"/>
      <c r="W197" s="451"/>
      <c r="X197" s="194" t="s">
        <v>157</v>
      </c>
      <c r="Y197" s="208" t="s">
        <v>152</v>
      </c>
      <c r="Z197" s="205">
        <f>VLOOKUP($X197,vstupy!$B$18:$F$31,MATCH($Y197,vstupy!$B$17:$F$17,0),0)</f>
        <v>0</v>
      </c>
      <c r="AA197" s="133" t="s">
        <v>158</v>
      </c>
      <c r="AB197" s="205">
        <f>VLOOKUP($AA197,vstupy!$B$34:$C$36,2,FALSE)</f>
        <v>0</v>
      </c>
      <c r="AC197" s="205">
        <f t="shared" si="3150"/>
        <v>0</v>
      </c>
      <c r="AD197" s="502"/>
      <c r="AE197" s="475"/>
      <c r="AF197" s="396"/>
      <c r="AG197" s="420"/>
      <c r="AH197" s="420"/>
      <c r="AI197" s="420"/>
      <c r="AJ197" s="420"/>
      <c r="AK197" s="420"/>
      <c r="AL197" s="420"/>
      <c r="AM197" s="419"/>
      <c r="AN197" s="420"/>
      <c r="AO197" s="422"/>
      <c r="AP197" s="396"/>
      <c r="AQ197" s="394"/>
      <c r="AR197" s="394"/>
      <c r="AS197" s="394"/>
      <c r="AT197" s="394"/>
      <c r="AU197" s="394"/>
      <c r="AV197" s="394"/>
      <c r="AW197" s="394"/>
      <c r="AX197" s="394"/>
      <c r="AY197" s="394"/>
      <c r="AZ197" s="394"/>
      <c r="BA197" s="394"/>
      <c r="BB197" s="394"/>
      <c r="BC197" s="394"/>
      <c r="BD197" s="394"/>
      <c r="BE197" s="394"/>
      <c r="BF197" s="394"/>
      <c r="BG197" s="394"/>
      <c r="BH197" s="394"/>
      <c r="BI197" s="534"/>
      <c r="BJ197" s="393"/>
      <c r="BK197" s="396"/>
      <c r="BL197" s="394"/>
      <c r="BM197" s="394"/>
      <c r="BN197" s="394"/>
      <c r="BO197" s="394"/>
      <c r="BP197" s="394"/>
      <c r="BQ197" s="394"/>
      <c r="BR197" s="394"/>
      <c r="BS197" s="394"/>
      <c r="BT197" s="395"/>
      <c r="BU197" s="396"/>
      <c r="BV197" s="394"/>
      <c r="BW197" s="394"/>
      <c r="BX197" s="394"/>
      <c r="BY197" s="394"/>
      <c r="BZ197" s="394"/>
      <c r="CA197" s="394"/>
      <c r="CB197" s="394"/>
      <c r="CC197" s="394"/>
      <c r="CD197" s="395"/>
      <c r="CE197" s="433"/>
      <c r="CF197" s="396"/>
      <c r="CG197" s="394"/>
      <c r="CH197" s="394"/>
      <c r="CI197" s="394"/>
      <c r="CJ197" s="395"/>
      <c r="CK197" s="434"/>
      <c r="CL197" s="437"/>
      <c r="CM197" s="396"/>
      <c r="CN197" s="394"/>
      <c r="CO197" s="394"/>
      <c r="CP197" s="394"/>
      <c r="CQ197" s="394"/>
      <c r="CR197" s="394"/>
      <c r="CS197" s="394"/>
      <c r="CT197" s="394"/>
      <c r="CU197" s="394"/>
      <c r="CV197" s="395"/>
      <c r="CW197" s="393"/>
      <c r="CX197" s="393"/>
      <c r="CY197" s="396"/>
      <c r="CZ197" s="394"/>
      <c r="DA197" s="394"/>
      <c r="DB197" s="394"/>
      <c r="DC197" s="394"/>
      <c r="DD197" s="394"/>
      <c r="DE197" s="394"/>
      <c r="DF197" s="394"/>
      <c r="DG197" s="394"/>
      <c r="DH197" s="395"/>
      <c r="DI197" s="390"/>
      <c r="DJ197" s="390"/>
      <c r="DK197" s="431"/>
      <c r="DL197" s="431"/>
      <c r="DM197" s="431"/>
      <c r="DN197" s="431"/>
      <c r="DO197" s="431"/>
      <c r="DP197" s="431"/>
      <c r="DQ197" s="430"/>
      <c r="DR197" s="396"/>
      <c r="DS197" s="394"/>
      <c r="DT197" s="394"/>
      <c r="DU197" s="394"/>
      <c r="DV197" s="395"/>
      <c r="DW197" s="461"/>
      <c r="DX197" s="396"/>
      <c r="DY197" s="394"/>
      <c r="DZ197" s="394"/>
      <c r="EA197" s="394"/>
      <c r="EB197" s="395"/>
      <c r="EC197" s="461"/>
      <c r="ED197" s="462"/>
    </row>
    <row r="198" spans="2:134" ht="12.6" customHeight="1" x14ac:dyDescent="0.2">
      <c r="B198" s="477">
        <f t="shared" ref="B198" si="3839">B195+1</f>
        <v>64</v>
      </c>
      <c r="C198" s="467"/>
      <c r="D198" s="467"/>
      <c r="E198" s="467"/>
      <c r="F198" s="485" t="s">
        <v>212</v>
      </c>
      <c r="G198" s="491"/>
      <c r="H198" s="496" t="str">
        <f t="shared" ref="H198" si="3840">IF($F198="3e)  Skoršia transpozícia  - zavedenie transpozície pred termínom ktorý určuje smernica EÚ. "," ","")</f>
        <v/>
      </c>
      <c r="I198" s="496" t="str">
        <f t="shared" ref="I198" si="3841">IF($F198="3e)  Skoršia transpozícia  - zavedenie transpozície pred termínom ktorý určuje smernica EÚ. ",$H198,"NA")</f>
        <v>NA</v>
      </c>
      <c r="J198" s="526">
        <f>IF(I198&gt;12,1,I198/12)</f>
        <v>1</v>
      </c>
      <c r="K198" s="485"/>
      <c r="L198" s="452"/>
      <c r="M198" s="492">
        <f>IF(L198="N",0,L198)</f>
        <v>0</v>
      </c>
      <c r="N198" s="452" t="s">
        <v>212</v>
      </c>
      <c r="O198" s="452"/>
      <c r="P198" s="452"/>
      <c r="Q198" s="428" t="s">
        <v>36</v>
      </c>
      <c r="R198" s="423">
        <f>VLOOKUP(Q198,vstupy!$B$3:$C$15,2,FALSE)</f>
        <v>0</v>
      </c>
      <c r="S198" s="452"/>
      <c r="T198" s="453"/>
      <c r="U198" s="428" t="s">
        <v>36</v>
      </c>
      <c r="V198" s="423">
        <f>VLOOKUP(U198,vstupy!$B$3:$C$15,2,FALSE)</f>
        <v>0</v>
      </c>
      <c r="W198" s="452"/>
      <c r="X198" s="330" t="s">
        <v>157</v>
      </c>
      <c r="Y198" s="331" t="s">
        <v>152</v>
      </c>
      <c r="Z198" s="332">
        <f>VLOOKUP($X198,vstupy!$B$18:$F$31,MATCH($Y198,vstupy!$B$17:$F$17,0),0)</f>
        <v>0</v>
      </c>
      <c r="AA198" s="333" t="s">
        <v>158</v>
      </c>
      <c r="AB198" s="332">
        <f>VLOOKUP($AA198,vstupy!$B$34:$C$36,2,FALSE)</f>
        <v>0</v>
      </c>
      <c r="AC198" s="332">
        <f t="shared" si="3150"/>
        <v>0</v>
      </c>
      <c r="AD198" s="480" t="s">
        <v>36</v>
      </c>
      <c r="AE198" s="473">
        <f>VLOOKUP(AD198,vstupy!$B$3:$C$15,2,FALSE)</f>
        <v>0</v>
      </c>
      <c r="AF198" s="476" t="str">
        <f>IFERROR(IF(M198=0,"N",O198/L198*J198),0)</f>
        <v>N</v>
      </c>
      <c r="AG198" s="420">
        <f>O198*J198</f>
        <v>0</v>
      </c>
      <c r="AH198" s="432">
        <f t="shared" ref="AH198" si="3842">P198*R198*J198</f>
        <v>0</v>
      </c>
      <c r="AI198" s="419">
        <f t="shared" ref="AI198" si="3843">IFERROR(AH198*M198,0)</f>
        <v>0</v>
      </c>
      <c r="AJ198" s="432" t="str">
        <f t="shared" ref="AJ198" si="3844">IFERROR(IF(M198=0,"N",S198/L198*J198),0)</f>
        <v>N</v>
      </c>
      <c r="AK198" s="420">
        <f t="shared" ref="AK198" si="3845">S198*J198</f>
        <v>0</v>
      </c>
      <c r="AL198" s="420">
        <f>T198*V198*J198</f>
        <v>0</v>
      </c>
      <c r="AM198" s="425">
        <f t="shared" ref="AM198" si="3846">IFERROR(AL198*M198,0)</f>
        <v>0</v>
      </c>
      <c r="AN198" s="419">
        <f t="shared" ref="AN198" si="3847">IF(W198&gt;0,IF(AE198&gt;0,($G$5/160)*(W198/60)*AE198*J198,0),IF(AE198&gt;0,($G$5/160)*((AC198+AC199+AC200)/60)*AE198*J198,0))</f>
        <v>0</v>
      </c>
      <c r="AO198" s="422">
        <f>IFERROR(AN198*M198,0)</f>
        <v>0</v>
      </c>
      <c r="AP198" s="396">
        <f t="shared" ref="AP198" si="3848">IF($N198="In (zvyšuje náklady)",AF198,0)</f>
        <v>0</v>
      </c>
      <c r="AQ198" s="394">
        <f t="shared" ref="AQ198" si="3849">IF($N198="In (zvyšuje náklady)",AG198,0)</f>
        <v>0</v>
      </c>
      <c r="AR198" s="394">
        <f t="shared" ref="AR198" si="3850">IF($N198="In (zvyšuje náklady)",AH198,0)</f>
        <v>0</v>
      </c>
      <c r="AS198" s="394">
        <f t="shared" ref="AS198" si="3851">IF($N198="In (zvyšuje náklady)",AI198,0)</f>
        <v>0</v>
      </c>
      <c r="AT198" s="394">
        <f t="shared" ref="AT198" si="3852">IF($N198="In (zvyšuje náklady)",AJ198,0)</f>
        <v>0</v>
      </c>
      <c r="AU198" s="394">
        <f t="shared" ref="AU198" si="3853">IF($N198="In (zvyšuje náklady)",AK198,0)</f>
        <v>0</v>
      </c>
      <c r="AV198" s="394">
        <f t="shared" ref="AV198" si="3854">IF($N198="In (zvyšuje náklady)",AL198,0)</f>
        <v>0</v>
      </c>
      <c r="AW198" s="394">
        <f t="shared" ref="AW198" si="3855">IF($N198="In (zvyšuje náklady)",AM198,0)</f>
        <v>0</v>
      </c>
      <c r="AX198" s="394">
        <f t="shared" ref="AX198" si="3856">IF($N198="In (zvyšuje náklady)",AN198,0)</f>
        <v>0</v>
      </c>
      <c r="AY198" s="394">
        <f t="shared" ref="AY198" si="3857">IF($N198="In (zvyšuje náklady)",AO198,0)</f>
        <v>0</v>
      </c>
      <c r="AZ198" s="394" t="str">
        <f t="shared" ref="AZ198" si="3858">IF($N198="Out (znižuje náklady)",AF198,"0")</f>
        <v>0</v>
      </c>
      <c r="BA198" s="394" t="str">
        <f t="shared" ref="BA198" si="3859">IF($N198="Out (znižuje náklady)",AG198,"0")</f>
        <v>0</v>
      </c>
      <c r="BB198" s="394" t="str">
        <f t="shared" ref="BB198" si="3860">IF($N198="Out (znižuje náklady)",AH198,"0")</f>
        <v>0</v>
      </c>
      <c r="BC198" s="394" t="str">
        <f t="shared" ref="BC198" si="3861">IF($N198="Out (znižuje náklady)",AI198,"0")</f>
        <v>0</v>
      </c>
      <c r="BD198" s="394" t="str">
        <f t="shared" ref="BD198" si="3862">IF($N198="Out (znižuje náklady)",AJ198,"0")</f>
        <v>0</v>
      </c>
      <c r="BE198" s="394" t="str">
        <f t="shared" ref="BE198" si="3863">IF($N198="Out (znižuje náklady)",AK198,"0")</f>
        <v>0</v>
      </c>
      <c r="BF198" s="394" t="str">
        <f t="shared" ref="BF198" si="3864">IF($N198="Out (znižuje náklady)",AL198,"0")</f>
        <v>0</v>
      </c>
      <c r="BG198" s="394" t="str">
        <f t="shared" ref="BG198" si="3865">IF($N198="Out (znižuje náklady)",AM198,"0")</f>
        <v>0</v>
      </c>
      <c r="BH198" s="394" t="str">
        <f t="shared" ref="BH198" si="3866">IF($N198="Out (znižuje náklady)",AN198,"0")</f>
        <v>0</v>
      </c>
      <c r="BI198" s="534" t="str">
        <f t="shared" ref="BI198" si="3867">IF($N198="Out (znižuje náklady)",AO198,"0")</f>
        <v>0</v>
      </c>
      <c r="BJ198" s="393">
        <f>IF(F198=vstupy!$B$47,0,1)</f>
        <v>1</v>
      </c>
      <c r="BK198" s="396">
        <f t="shared" ref="BK198" si="3868">$BJ198*AP198</f>
        <v>0</v>
      </c>
      <c r="BL198" s="394">
        <f t="shared" ref="BL198" si="3869">$BJ198*AQ198</f>
        <v>0</v>
      </c>
      <c r="BM198" s="394">
        <f t="shared" ref="BM198" si="3870">$BJ198*AR198</f>
        <v>0</v>
      </c>
      <c r="BN198" s="394">
        <f t="shared" ref="BN198" si="3871">$BJ198*AS198</f>
        <v>0</v>
      </c>
      <c r="BO198" s="394">
        <f t="shared" ref="BO198" si="3872">$BJ198*AT198</f>
        <v>0</v>
      </c>
      <c r="BP198" s="394">
        <f t="shared" ref="BP198" si="3873">$BJ198*AU198</f>
        <v>0</v>
      </c>
      <c r="BQ198" s="394">
        <f t="shared" ref="BQ198" si="3874">$BJ198*AV198</f>
        <v>0</v>
      </c>
      <c r="BR198" s="394">
        <f t="shared" ref="BR198" si="3875">$BJ198*AW198</f>
        <v>0</v>
      </c>
      <c r="BS198" s="394">
        <f t="shared" ref="BS198" si="3876">$BJ198*AX198</f>
        <v>0</v>
      </c>
      <c r="BT198" s="395">
        <f t="shared" ref="BT198" si="3877">$BJ198*AY198</f>
        <v>0</v>
      </c>
      <c r="BU198" s="396">
        <f t="shared" ref="BU198" si="3878">$BJ198*AZ198</f>
        <v>0</v>
      </c>
      <c r="BV198" s="394">
        <f t="shared" ref="BV198" si="3879">$BJ198*BA198</f>
        <v>0</v>
      </c>
      <c r="BW198" s="394">
        <f t="shared" ref="BW198" si="3880">$BJ198*BB198</f>
        <v>0</v>
      </c>
      <c r="BX198" s="394">
        <f t="shared" ref="BX198" si="3881">$BJ198*BC198</f>
        <v>0</v>
      </c>
      <c r="BY198" s="394">
        <f t="shared" ref="BY198" si="3882">$BJ198*BD198</f>
        <v>0</v>
      </c>
      <c r="BZ198" s="394">
        <f t="shared" ref="BZ198" si="3883">$BJ198*BE198</f>
        <v>0</v>
      </c>
      <c r="CA198" s="394">
        <f t="shared" ref="CA198" si="3884">$BJ198*BF198</f>
        <v>0</v>
      </c>
      <c r="CB198" s="394">
        <f t="shared" ref="CB198" si="3885">$BJ198*BG198</f>
        <v>0</v>
      </c>
      <c r="CC198" s="394">
        <f t="shared" ref="CC198" si="3886">$BJ198*BH198</f>
        <v>0</v>
      </c>
      <c r="CD198" s="395">
        <f t="shared" ref="CD198" si="3887">$BJ198*BI198</f>
        <v>0</v>
      </c>
      <c r="CE198" s="433">
        <f>IF(N198="Nemení sa",1,0)</f>
        <v>0</v>
      </c>
      <c r="CF198" s="396">
        <f>AG198*$CE198</f>
        <v>0</v>
      </c>
      <c r="CG198" s="394">
        <f>AI198*$CE198</f>
        <v>0</v>
      </c>
      <c r="CH198" s="394">
        <f>AK198*$CE198</f>
        <v>0</v>
      </c>
      <c r="CI198" s="394">
        <f>AM198*$CE198</f>
        <v>0</v>
      </c>
      <c r="CJ198" s="395">
        <f>AO198*$CE198</f>
        <v>0</v>
      </c>
      <c r="CK198" s="434">
        <f t="shared" ref="CK198" si="3888">SUM(CF198:CJ200)</f>
        <v>0</v>
      </c>
      <c r="CL198" s="435">
        <f>IF(F198=vstupy!B$42,"1",0)</f>
        <v>0</v>
      </c>
      <c r="CM198" s="396">
        <f t="shared" ref="CM198" si="3889">IF($CL198="1",AP198,0)</f>
        <v>0</v>
      </c>
      <c r="CN198" s="394">
        <f t="shared" ref="CN198" si="3890">IF($CL198="1",AQ198,0)</f>
        <v>0</v>
      </c>
      <c r="CO198" s="394">
        <f t="shared" ref="CO198" si="3891">IF($CL198="1",AR198,0)</f>
        <v>0</v>
      </c>
      <c r="CP198" s="394">
        <f t="shared" ref="CP198" si="3892">IF($CL198="1",AS198,0)</f>
        <v>0</v>
      </c>
      <c r="CQ198" s="394">
        <f t="shared" ref="CQ198" si="3893">IF($CL198="1",AT198,0)</f>
        <v>0</v>
      </c>
      <c r="CR198" s="394">
        <f t="shared" ref="CR198" si="3894">IF($CL198="1",AU198,0)</f>
        <v>0</v>
      </c>
      <c r="CS198" s="394">
        <f t="shared" ref="CS198" si="3895">IF($CL198="1",AV198,0)</f>
        <v>0</v>
      </c>
      <c r="CT198" s="394">
        <f t="shared" ref="CT198" si="3896">IF($CL198="1",AW198,0)</f>
        <v>0</v>
      </c>
      <c r="CU198" s="394">
        <f t="shared" ref="CU198" si="3897">IF($CL198="1",AX198,0)</f>
        <v>0</v>
      </c>
      <c r="CV198" s="395">
        <f t="shared" ref="CV198" si="3898">IF($CL198="1",AY198,0)</f>
        <v>0</v>
      </c>
      <c r="CW198" s="393">
        <f>CP198+CT198+CV198</f>
        <v>0</v>
      </c>
      <c r="CX198" s="393">
        <f t="shared" ref="CX198" si="3899">CN198+CR198</f>
        <v>0</v>
      </c>
      <c r="CY198" s="396">
        <f t="shared" ref="CY198" si="3900">IF($CL198="1",AZ198,0)</f>
        <v>0</v>
      </c>
      <c r="CZ198" s="394">
        <f t="shared" ref="CZ198" si="3901">IF($CL198="1",BA198,0)</f>
        <v>0</v>
      </c>
      <c r="DA198" s="394">
        <f t="shared" ref="DA198" si="3902">IF($CL198="1",BB198,0)</f>
        <v>0</v>
      </c>
      <c r="DB198" s="394">
        <f t="shared" ref="DB198" si="3903">IF($CL198="1",BC198,0)</f>
        <v>0</v>
      </c>
      <c r="DC198" s="394">
        <f t="shared" ref="DC198" si="3904">IF($CL198="1",BD198,0)</f>
        <v>0</v>
      </c>
      <c r="DD198" s="394">
        <f t="shared" ref="DD198" si="3905">IF($CL198="1",BE198,0)</f>
        <v>0</v>
      </c>
      <c r="DE198" s="394">
        <f t="shared" ref="DE198" si="3906">IF($CL198="1",BF198,0)</f>
        <v>0</v>
      </c>
      <c r="DF198" s="394">
        <f t="shared" ref="DF198" si="3907">IF($CL198="1",BG198,0)</f>
        <v>0</v>
      </c>
      <c r="DG198" s="394">
        <f t="shared" ref="DG198" si="3908">IF($CL198="1",BH198,0)</f>
        <v>0</v>
      </c>
      <c r="DH198" s="395">
        <f t="shared" ref="DH198" si="3909">IF($CL198="1",BI198,0)</f>
        <v>0</v>
      </c>
      <c r="DI198" s="390">
        <f>DB198+DF198+DH198</f>
        <v>0</v>
      </c>
      <c r="DJ198" s="390">
        <f t="shared" ref="DJ198" si="3910">CZ198+DD198</f>
        <v>0</v>
      </c>
      <c r="DK198" s="431">
        <f>IF(CE198=0,1,0)</f>
        <v>1</v>
      </c>
      <c r="DL198" s="431">
        <f>IFERROR(IF($AF198="N",AH198+AJ198+AL198+AN198,AF198+AH198+AJ198+AL198+AN198),0)*$DK198</f>
        <v>0</v>
      </c>
      <c r="DM198" s="431">
        <f>(AG198+AI198+AK198+AM198+AO198)*$DK198</f>
        <v>0</v>
      </c>
      <c r="DN198" s="431">
        <f>AS198+AW198+AY198-CW198</f>
        <v>0</v>
      </c>
      <c r="DO198" s="431">
        <f>BC198+BG198+BI198-DI198</f>
        <v>0</v>
      </c>
      <c r="DP198" s="431">
        <f>DN198+DO198</f>
        <v>0</v>
      </c>
      <c r="DQ198" s="430" t="str">
        <f>IF(OR(F198=vstupy!B$40,F198=vstupy!B$41,F198=vstupy!B$42,),"0","1")</f>
        <v>0</v>
      </c>
      <c r="DR198" s="396">
        <f>IF($DQ198="1",AQ198,"0")+CF198</f>
        <v>0</v>
      </c>
      <c r="DS198" s="394">
        <f>IF($DQ198="1",AS198,"0")+CG198</f>
        <v>0</v>
      </c>
      <c r="DT198" s="394">
        <f>IF($DQ198="1",AU198,"0")+CH198</f>
        <v>0</v>
      </c>
      <c r="DU198" s="394">
        <f>IF($DQ198="1",AW198,"0")+CI198</f>
        <v>0</v>
      </c>
      <c r="DV198" s="395">
        <f>IF($DQ198="1",AY198,"0")+CJ198</f>
        <v>0</v>
      </c>
      <c r="DW198" s="461">
        <f t="shared" ref="DW198" si="3911">SUM(DR198:DV200)</f>
        <v>0</v>
      </c>
      <c r="DX198" s="396" t="str">
        <f t="shared" ref="DX198" si="3912">IF($DQ198="1",BA198,"0")</f>
        <v>0</v>
      </c>
      <c r="DY198" s="394" t="str">
        <f t="shared" ref="DY198" si="3913">IF($DQ198="1",BC198,"0")</f>
        <v>0</v>
      </c>
      <c r="DZ198" s="394" t="str">
        <f t="shared" ref="DZ198" si="3914">IF($DQ198="1",BE198,"0")</f>
        <v>0</v>
      </c>
      <c r="EA198" s="394" t="str">
        <f>IF($DQ198="1",BG198,"0")</f>
        <v>0</v>
      </c>
      <c r="EB198" s="395" t="str">
        <f>IF($DQ198="1",BI198,"0")</f>
        <v>0</v>
      </c>
      <c r="EC198" s="461">
        <f t="shared" ref="EC198" si="3915">SUM(DX198:EB200)</f>
        <v>0</v>
      </c>
      <c r="ED198" s="462">
        <f>EC198+DW198</f>
        <v>0</v>
      </c>
    </row>
    <row r="199" spans="2:134" ht="12.6" customHeight="1" x14ac:dyDescent="0.2">
      <c r="B199" s="477"/>
      <c r="C199" s="467"/>
      <c r="D199" s="467"/>
      <c r="E199" s="467"/>
      <c r="F199" s="486"/>
      <c r="G199" s="491"/>
      <c r="H199" s="497"/>
      <c r="I199" s="497"/>
      <c r="J199" s="527"/>
      <c r="K199" s="486"/>
      <c r="L199" s="452"/>
      <c r="M199" s="492"/>
      <c r="N199" s="452"/>
      <c r="O199" s="452"/>
      <c r="P199" s="452"/>
      <c r="Q199" s="428"/>
      <c r="R199" s="423"/>
      <c r="S199" s="452"/>
      <c r="T199" s="453"/>
      <c r="U199" s="428"/>
      <c r="V199" s="423"/>
      <c r="W199" s="452"/>
      <c r="X199" s="330" t="s">
        <v>157</v>
      </c>
      <c r="Y199" s="331" t="s">
        <v>152</v>
      </c>
      <c r="Z199" s="332">
        <f>VLOOKUP($X199,vstupy!$B$18:$F$31,MATCH($Y199,vstupy!$B$17:$F$17,0),0)</f>
        <v>0</v>
      </c>
      <c r="AA199" s="333" t="s">
        <v>158</v>
      </c>
      <c r="AB199" s="332">
        <f>VLOOKUP($AA199,vstupy!$B$34:$C$36,2,FALSE)</f>
        <v>0</v>
      </c>
      <c r="AC199" s="332">
        <f t="shared" si="3150"/>
        <v>0</v>
      </c>
      <c r="AD199" s="481"/>
      <c r="AE199" s="474"/>
      <c r="AF199" s="396"/>
      <c r="AG199" s="420"/>
      <c r="AH199" s="420"/>
      <c r="AI199" s="420"/>
      <c r="AJ199" s="420"/>
      <c r="AK199" s="420"/>
      <c r="AL199" s="420"/>
      <c r="AM199" s="427"/>
      <c r="AN199" s="420"/>
      <c r="AO199" s="422"/>
      <c r="AP199" s="396"/>
      <c r="AQ199" s="394"/>
      <c r="AR199" s="394"/>
      <c r="AS199" s="394"/>
      <c r="AT199" s="394"/>
      <c r="AU199" s="394"/>
      <c r="AV199" s="394"/>
      <c r="AW199" s="394"/>
      <c r="AX199" s="394"/>
      <c r="AY199" s="394"/>
      <c r="AZ199" s="394"/>
      <c r="BA199" s="394"/>
      <c r="BB199" s="394"/>
      <c r="BC199" s="394"/>
      <c r="BD199" s="394"/>
      <c r="BE199" s="394"/>
      <c r="BF199" s="394"/>
      <c r="BG199" s="394"/>
      <c r="BH199" s="394"/>
      <c r="BI199" s="534"/>
      <c r="BJ199" s="393"/>
      <c r="BK199" s="396"/>
      <c r="BL199" s="394"/>
      <c r="BM199" s="394"/>
      <c r="BN199" s="394"/>
      <c r="BO199" s="394"/>
      <c r="BP199" s="394"/>
      <c r="BQ199" s="394"/>
      <c r="BR199" s="394"/>
      <c r="BS199" s="394"/>
      <c r="BT199" s="395"/>
      <c r="BU199" s="396"/>
      <c r="BV199" s="394"/>
      <c r="BW199" s="394"/>
      <c r="BX199" s="394"/>
      <c r="BY199" s="394"/>
      <c r="BZ199" s="394"/>
      <c r="CA199" s="394"/>
      <c r="CB199" s="394"/>
      <c r="CC199" s="394"/>
      <c r="CD199" s="395"/>
      <c r="CE199" s="433"/>
      <c r="CF199" s="396"/>
      <c r="CG199" s="394"/>
      <c r="CH199" s="394"/>
      <c r="CI199" s="394"/>
      <c r="CJ199" s="395"/>
      <c r="CK199" s="434"/>
      <c r="CL199" s="436"/>
      <c r="CM199" s="396"/>
      <c r="CN199" s="394"/>
      <c r="CO199" s="394"/>
      <c r="CP199" s="394"/>
      <c r="CQ199" s="394"/>
      <c r="CR199" s="394"/>
      <c r="CS199" s="394"/>
      <c r="CT199" s="394"/>
      <c r="CU199" s="394"/>
      <c r="CV199" s="395"/>
      <c r="CW199" s="393"/>
      <c r="CX199" s="393"/>
      <c r="CY199" s="396"/>
      <c r="CZ199" s="394"/>
      <c r="DA199" s="394"/>
      <c r="DB199" s="394"/>
      <c r="DC199" s="394"/>
      <c r="DD199" s="394"/>
      <c r="DE199" s="394"/>
      <c r="DF199" s="394"/>
      <c r="DG199" s="394"/>
      <c r="DH199" s="395"/>
      <c r="DI199" s="390"/>
      <c r="DJ199" s="390"/>
      <c r="DK199" s="431"/>
      <c r="DL199" s="431"/>
      <c r="DM199" s="431"/>
      <c r="DN199" s="431"/>
      <c r="DO199" s="431"/>
      <c r="DP199" s="431"/>
      <c r="DQ199" s="430"/>
      <c r="DR199" s="396"/>
      <c r="DS199" s="394"/>
      <c r="DT199" s="394"/>
      <c r="DU199" s="394"/>
      <c r="DV199" s="395"/>
      <c r="DW199" s="461"/>
      <c r="DX199" s="396"/>
      <c r="DY199" s="394"/>
      <c r="DZ199" s="394"/>
      <c r="EA199" s="394"/>
      <c r="EB199" s="395"/>
      <c r="EC199" s="461"/>
      <c r="ED199" s="462"/>
    </row>
    <row r="200" spans="2:134" ht="12.6" customHeight="1" x14ac:dyDescent="0.2">
      <c r="B200" s="477"/>
      <c r="C200" s="467"/>
      <c r="D200" s="467"/>
      <c r="E200" s="467"/>
      <c r="F200" s="487"/>
      <c r="G200" s="491"/>
      <c r="H200" s="498"/>
      <c r="I200" s="498"/>
      <c r="J200" s="528"/>
      <c r="K200" s="487"/>
      <c r="L200" s="452"/>
      <c r="M200" s="492"/>
      <c r="N200" s="452"/>
      <c r="O200" s="452"/>
      <c r="P200" s="452"/>
      <c r="Q200" s="428"/>
      <c r="R200" s="423"/>
      <c r="S200" s="452"/>
      <c r="T200" s="453"/>
      <c r="U200" s="428"/>
      <c r="V200" s="423"/>
      <c r="W200" s="452"/>
      <c r="X200" s="330" t="s">
        <v>157</v>
      </c>
      <c r="Y200" s="331" t="s">
        <v>152</v>
      </c>
      <c r="Z200" s="332">
        <f>VLOOKUP($X200,vstupy!$B$18:$F$31,MATCH($Y200,vstupy!$B$17:$F$17,0),0)</f>
        <v>0</v>
      </c>
      <c r="AA200" s="333" t="s">
        <v>158</v>
      </c>
      <c r="AB200" s="332">
        <f>VLOOKUP($AA200,vstupy!$B$34:$C$36,2,FALSE)</f>
        <v>0</v>
      </c>
      <c r="AC200" s="332">
        <f t="shared" si="3150"/>
        <v>0</v>
      </c>
      <c r="AD200" s="482"/>
      <c r="AE200" s="475"/>
      <c r="AF200" s="396"/>
      <c r="AG200" s="420"/>
      <c r="AH200" s="420"/>
      <c r="AI200" s="420"/>
      <c r="AJ200" s="420"/>
      <c r="AK200" s="420"/>
      <c r="AL200" s="420"/>
      <c r="AM200" s="419"/>
      <c r="AN200" s="420"/>
      <c r="AO200" s="422"/>
      <c r="AP200" s="396"/>
      <c r="AQ200" s="394"/>
      <c r="AR200" s="394"/>
      <c r="AS200" s="394"/>
      <c r="AT200" s="394"/>
      <c r="AU200" s="394"/>
      <c r="AV200" s="394"/>
      <c r="AW200" s="394"/>
      <c r="AX200" s="394"/>
      <c r="AY200" s="394"/>
      <c r="AZ200" s="394"/>
      <c r="BA200" s="394"/>
      <c r="BB200" s="394"/>
      <c r="BC200" s="394"/>
      <c r="BD200" s="394"/>
      <c r="BE200" s="394"/>
      <c r="BF200" s="394"/>
      <c r="BG200" s="394"/>
      <c r="BH200" s="394"/>
      <c r="BI200" s="534"/>
      <c r="BJ200" s="393"/>
      <c r="BK200" s="396"/>
      <c r="BL200" s="394"/>
      <c r="BM200" s="394"/>
      <c r="BN200" s="394"/>
      <c r="BO200" s="394"/>
      <c r="BP200" s="394"/>
      <c r="BQ200" s="394"/>
      <c r="BR200" s="394"/>
      <c r="BS200" s="394"/>
      <c r="BT200" s="395"/>
      <c r="BU200" s="396"/>
      <c r="BV200" s="394"/>
      <c r="BW200" s="394"/>
      <c r="BX200" s="394"/>
      <c r="BY200" s="394"/>
      <c r="BZ200" s="394"/>
      <c r="CA200" s="394"/>
      <c r="CB200" s="394"/>
      <c r="CC200" s="394"/>
      <c r="CD200" s="395"/>
      <c r="CE200" s="433"/>
      <c r="CF200" s="396"/>
      <c r="CG200" s="394"/>
      <c r="CH200" s="394"/>
      <c r="CI200" s="394"/>
      <c r="CJ200" s="395"/>
      <c r="CK200" s="434"/>
      <c r="CL200" s="437"/>
      <c r="CM200" s="396"/>
      <c r="CN200" s="394"/>
      <c r="CO200" s="394"/>
      <c r="CP200" s="394"/>
      <c r="CQ200" s="394"/>
      <c r="CR200" s="394"/>
      <c r="CS200" s="394"/>
      <c r="CT200" s="394"/>
      <c r="CU200" s="394"/>
      <c r="CV200" s="395"/>
      <c r="CW200" s="393"/>
      <c r="CX200" s="393"/>
      <c r="CY200" s="396"/>
      <c r="CZ200" s="394"/>
      <c r="DA200" s="394"/>
      <c r="DB200" s="394"/>
      <c r="DC200" s="394"/>
      <c r="DD200" s="394"/>
      <c r="DE200" s="394"/>
      <c r="DF200" s="394"/>
      <c r="DG200" s="394"/>
      <c r="DH200" s="395"/>
      <c r="DI200" s="390"/>
      <c r="DJ200" s="390"/>
      <c r="DK200" s="431"/>
      <c r="DL200" s="431"/>
      <c r="DM200" s="431"/>
      <c r="DN200" s="431"/>
      <c r="DO200" s="431"/>
      <c r="DP200" s="431"/>
      <c r="DQ200" s="430"/>
      <c r="DR200" s="396"/>
      <c r="DS200" s="394"/>
      <c r="DT200" s="394"/>
      <c r="DU200" s="394"/>
      <c r="DV200" s="395"/>
      <c r="DW200" s="461"/>
      <c r="DX200" s="396"/>
      <c r="DY200" s="394"/>
      <c r="DZ200" s="394"/>
      <c r="EA200" s="394"/>
      <c r="EB200" s="395"/>
      <c r="EC200" s="461"/>
      <c r="ED200" s="462"/>
    </row>
    <row r="201" spans="2:134" ht="12.6" customHeight="1" x14ac:dyDescent="0.2">
      <c r="B201" s="499">
        <f t="shared" ref="B201" si="3916">B198+1</f>
        <v>65</v>
      </c>
      <c r="C201" s="466"/>
      <c r="D201" s="466"/>
      <c r="E201" s="466"/>
      <c r="F201" s="470" t="s">
        <v>212</v>
      </c>
      <c r="G201" s="489"/>
      <c r="H201" s="509" t="str">
        <f t="shared" ref="H201" si="3917">IF($F201="3e)  Skoršia transpozícia  - zavedenie transpozície pred termínom ktorý určuje smernica EÚ. "," ","")</f>
        <v/>
      </c>
      <c r="I201" s="509" t="str">
        <f t="shared" ref="I201" si="3918">IF($F201="3e)  Skoršia transpozícia  - zavedenie transpozície pred termínom ktorý určuje smernica EÚ. ",$H201,"NA")</f>
        <v>NA</v>
      </c>
      <c r="J201" s="523">
        <f>IF(I201&gt;12,1,I201/12)</f>
        <v>1</v>
      </c>
      <c r="K201" s="470"/>
      <c r="L201" s="451"/>
      <c r="M201" s="493">
        <f>IF(L201="N",0,L201)</f>
        <v>0</v>
      </c>
      <c r="N201" s="451" t="s">
        <v>212</v>
      </c>
      <c r="O201" s="451"/>
      <c r="P201" s="451"/>
      <c r="Q201" s="429" t="s">
        <v>36</v>
      </c>
      <c r="R201" s="424">
        <f>VLOOKUP(Q201,vstupy!$B$3:$C$15,2,FALSE)</f>
        <v>0</v>
      </c>
      <c r="S201" s="451"/>
      <c r="T201" s="454"/>
      <c r="U201" s="429" t="s">
        <v>36</v>
      </c>
      <c r="V201" s="424">
        <f>VLOOKUP(U201,vstupy!$B$3:$C$15,2,FALSE)</f>
        <v>0</v>
      </c>
      <c r="W201" s="451"/>
      <c r="X201" s="194" t="s">
        <v>157</v>
      </c>
      <c r="Y201" s="208" t="s">
        <v>152</v>
      </c>
      <c r="Z201" s="205">
        <f>VLOOKUP($X201,vstupy!$B$18:$F$31,MATCH($Y201,vstupy!$B$17:$F$17,0),0)</f>
        <v>0</v>
      </c>
      <c r="AA201" s="133" t="s">
        <v>158</v>
      </c>
      <c r="AB201" s="205">
        <f>VLOOKUP($AA201,vstupy!$B$34:$C$36,2,FALSE)</f>
        <v>0</v>
      </c>
      <c r="AC201" s="205">
        <f t="shared" ref="AC201:AC230" si="3919">Z201+AB201</f>
        <v>0</v>
      </c>
      <c r="AD201" s="500" t="s">
        <v>36</v>
      </c>
      <c r="AE201" s="473">
        <f>VLOOKUP(AD201,vstupy!$B$3:$C$15,2,FALSE)</f>
        <v>0</v>
      </c>
      <c r="AF201" s="476" t="str">
        <f>IFERROR(IF(M201=0,"N",O201/L201*J201),0)</f>
        <v>N</v>
      </c>
      <c r="AG201" s="420">
        <f>O201*J201</f>
        <v>0</v>
      </c>
      <c r="AH201" s="432">
        <f t="shared" ref="AH201" si="3920">P201*R201*J201</f>
        <v>0</v>
      </c>
      <c r="AI201" s="419">
        <f t="shared" ref="AI201" si="3921">IFERROR(AH201*M201,0)</f>
        <v>0</v>
      </c>
      <c r="AJ201" s="432" t="str">
        <f t="shared" ref="AJ201" si="3922">IFERROR(IF(M201=0,"N",S201/L201*J201),0)</f>
        <v>N</v>
      </c>
      <c r="AK201" s="420">
        <f t="shared" ref="AK201" si="3923">S201*J201</f>
        <v>0</v>
      </c>
      <c r="AL201" s="420">
        <f>T201*V201*J201</f>
        <v>0</v>
      </c>
      <c r="AM201" s="425">
        <f t="shared" ref="AM201" si="3924">IFERROR(AL201*M201,0)</f>
        <v>0</v>
      </c>
      <c r="AN201" s="419">
        <f t="shared" ref="AN201" si="3925">IF(W201&gt;0,IF(AE201&gt;0,($G$5/160)*(W201/60)*AE201*J201,0),IF(AE201&gt;0,($G$5/160)*((AC201+AC202+AC203)/60)*AE201*J201,0))</f>
        <v>0</v>
      </c>
      <c r="AO201" s="422">
        <f>IFERROR(AN201*M201,0)</f>
        <v>0</v>
      </c>
      <c r="AP201" s="396">
        <f t="shared" ref="AP201" si="3926">IF($N201="In (zvyšuje náklady)",AF201,0)</f>
        <v>0</v>
      </c>
      <c r="AQ201" s="394">
        <f t="shared" ref="AQ201" si="3927">IF($N201="In (zvyšuje náklady)",AG201,0)</f>
        <v>0</v>
      </c>
      <c r="AR201" s="394">
        <f t="shared" ref="AR201" si="3928">IF($N201="In (zvyšuje náklady)",AH201,0)</f>
        <v>0</v>
      </c>
      <c r="AS201" s="394">
        <f t="shared" ref="AS201" si="3929">IF($N201="In (zvyšuje náklady)",AI201,0)</f>
        <v>0</v>
      </c>
      <c r="AT201" s="394">
        <f t="shared" ref="AT201" si="3930">IF($N201="In (zvyšuje náklady)",AJ201,0)</f>
        <v>0</v>
      </c>
      <c r="AU201" s="394">
        <f t="shared" ref="AU201" si="3931">IF($N201="In (zvyšuje náklady)",AK201,0)</f>
        <v>0</v>
      </c>
      <c r="AV201" s="394">
        <f t="shared" ref="AV201" si="3932">IF($N201="In (zvyšuje náklady)",AL201,0)</f>
        <v>0</v>
      </c>
      <c r="AW201" s="394">
        <f t="shared" ref="AW201" si="3933">IF($N201="In (zvyšuje náklady)",AM201,0)</f>
        <v>0</v>
      </c>
      <c r="AX201" s="394">
        <f t="shared" ref="AX201" si="3934">IF($N201="In (zvyšuje náklady)",AN201,0)</f>
        <v>0</v>
      </c>
      <c r="AY201" s="394">
        <f t="shared" ref="AY201" si="3935">IF($N201="In (zvyšuje náklady)",AO201,0)</f>
        <v>0</v>
      </c>
      <c r="AZ201" s="394" t="str">
        <f t="shared" ref="AZ201" si="3936">IF($N201="Out (znižuje náklady)",AF201,"0")</f>
        <v>0</v>
      </c>
      <c r="BA201" s="394" t="str">
        <f t="shared" ref="BA201" si="3937">IF($N201="Out (znižuje náklady)",AG201,"0")</f>
        <v>0</v>
      </c>
      <c r="BB201" s="394" t="str">
        <f t="shared" ref="BB201" si="3938">IF($N201="Out (znižuje náklady)",AH201,"0")</f>
        <v>0</v>
      </c>
      <c r="BC201" s="394" t="str">
        <f t="shared" ref="BC201" si="3939">IF($N201="Out (znižuje náklady)",AI201,"0")</f>
        <v>0</v>
      </c>
      <c r="BD201" s="394" t="str">
        <f t="shared" ref="BD201" si="3940">IF($N201="Out (znižuje náklady)",AJ201,"0")</f>
        <v>0</v>
      </c>
      <c r="BE201" s="394" t="str">
        <f t="shared" ref="BE201" si="3941">IF($N201="Out (znižuje náklady)",AK201,"0")</f>
        <v>0</v>
      </c>
      <c r="BF201" s="394" t="str">
        <f t="shared" ref="BF201" si="3942">IF($N201="Out (znižuje náklady)",AL201,"0")</f>
        <v>0</v>
      </c>
      <c r="BG201" s="394" t="str">
        <f t="shared" ref="BG201" si="3943">IF($N201="Out (znižuje náklady)",AM201,"0")</f>
        <v>0</v>
      </c>
      <c r="BH201" s="394" t="str">
        <f t="shared" ref="BH201" si="3944">IF($N201="Out (znižuje náklady)",AN201,"0")</f>
        <v>0</v>
      </c>
      <c r="BI201" s="534" t="str">
        <f t="shared" ref="BI201" si="3945">IF($N201="Out (znižuje náklady)",AO201,"0")</f>
        <v>0</v>
      </c>
      <c r="BJ201" s="393">
        <f>IF(F201=vstupy!$B$47,0,1)</f>
        <v>1</v>
      </c>
      <c r="BK201" s="396">
        <f t="shared" ref="BK201" si="3946">$BJ201*AP201</f>
        <v>0</v>
      </c>
      <c r="BL201" s="394">
        <f t="shared" ref="BL201" si="3947">$BJ201*AQ201</f>
        <v>0</v>
      </c>
      <c r="BM201" s="394">
        <f t="shared" ref="BM201" si="3948">$BJ201*AR201</f>
        <v>0</v>
      </c>
      <c r="BN201" s="394">
        <f t="shared" ref="BN201" si="3949">$BJ201*AS201</f>
        <v>0</v>
      </c>
      <c r="BO201" s="394">
        <f t="shared" ref="BO201" si="3950">$BJ201*AT201</f>
        <v>0</v>
      </c>
      <c r="BP201" s="394">
        <f t="shared" ref="BP201" si="3951">$BJ201*AU201</f>
        <v>0</v>
      </c>
      <c r="BQ201" s="394">
        <f t="shared" ref="BQ201" si="3952">$BJ201*AV201</f>
        <v>0</v>
      </c>
      <c r="BR201" s="394">
        <f t="shared" ref="BR201" si="3953">$BJ201*AW201</f>
        <v>0</v>
      </c>
      <c r="BS201" s="394">
        <f t="shared" ref="BS201" si="3954">$BJ201*AX201</f>
        <v>0</v>
      </c>
      <c r="BT201" s="395">
        <f t="shared" ref="BT201" si="3955">$BJ201*AY201</f>
        <v>0</v>
      </c>
      <c r="BU201" s="396">
        <f t="shared" ref="BU201" si="3956">$BJ201*AZ201</f>
        <v>0</v>
      </c>
      <c r="BV201" s="394">
        <f t="shared" ref="BV201" si="3957">$BJ201*BA201</f>
        <v>0</v>
      </c>
      <c r="BW201" s="394">
        <f t="shared" ref="BW201" si="3958">$BJ201*BB201</f>
        <v>0</v>
      </c>
      <c r="BX201" s="394">
        <f t="shared" ref="BX201" si="3959">$BJ201*BC201</f>
        <v>0</v>
      </c>
      <c r="BY201" s="394">
        <f t="shared" ref="BY201" si="3960">$BJ201*BD201</f>
        <v>0</v>
      </c>
      <c r="BZ201" s="394">
        <f t="shared" ref="BZ201" si="3961">$BJ201*BE201</f>
        <v>0</v>
      </c>
      <c r="CA201" s="394">
        <f t="shared" ref="CA201" si="3962">$BJ201*BF201</f>
        <v>0</v>
      </c>
      <c r="CB201" s="394">
        <f t="shared" ref="CB201" si="3963">$BJ201*BG201</f>
        <v>0</v>
      </c>
      <c r="CC201" s="394">
        <f t="shared" ref="CC201" si="3964">$BJ201*BH201</f>
        <v>0</v>
      </c>
      <c r="CD201" s="395">
        <f t="shared" ref="CD201" si="3965">$BJ201*BI201</f>
        <v>0</v>
      </c>
      <c r="CE201" s="433">
        <f>IF(N201="Nemení sa",1,0)</f>
        <v>0</v>
      </c>
      <c r="CF201" s="396">
        <f>AG201*$CE201</f>
        <v>0</v>
      </c>
      <c r="CG201" s="394">
        <f>AI201*$CE201</f>
        <v>0</v>
      </c>
      <c r="CH201" s="394">
        <f>AK201*$CE201</f>
        <v>0</v>
      </c>
      <c r="CI201" s="394">
        <f>AM201*$CE201</f>
        <v>0</v>
      </c>
      <c r="CJ201" s="395">
        <f>AO201*$CE201</f>
        <v>0</v>
      </c>
      <c r="CK201" s="434">
        <f t="shared" ref="CK201" si="3966">SUM(CF201:CJ203)</f>
        <v>0</v>
      </c>
      <c r="CL201" s="435">
        <f>IF(F201=vstupy!B$42,"1",0)</f>
        <v>0</v>
      </c>
      <c r="CM201" s="396">
        <f t="shared" ref="CM201" si="3967">IF($CL201="1",AP201,0)</f>
        <v>0</v>
      </c>
      <c r="CN201" s="394">
        <f t="shared" ref="CN201" si="3968">IF($CL201="1",AQ201,0)</f>
        <v>0</v>
      </c>
      <c r="CO201" s="394">
        <f t="shared" ref="CO201" si="3969">IF($CL201="1",AR201,0)</f>
        <v>0</v>
      </c>
      <c r="CP201" s="394">
        <f t="shared" ref="CP201" si="3970">IF($CL201="1",AS201,0)</f>
        <v>0</v>
      </c>
      <c r="CQ201" s="394">
        <f t="shared" ref="CQ201" si="3971">IF($CL201="1",AT201,0)</f>
        <v>0</v>
      </c>
      <c r="CR201" s="394">
        <f t="shared" ref="CR201" si="3972">IF($CL201="1",AU201,0)</f>
        <v>0</v>
      </c>
      <c r="CS201" s="394">
        <f t="shared" ref="CS201" si="3973">IF($CL201="1",AV201,0)</f>
        <v>0</v>
      </c>
      <c r="CT201" s="394">
        <f t="shared" ref="CT201" si="3974">IF($CL201="1",AW201,0)</f>
        <v>0</v>
      </c>
      <c r="CU201" s="394">
        <f t="shared" ref="CU201" si="3975">IF($CL201="1",AX201,0)</f>
        <v>0</v>
      </c>
      <c r="CV201" s="395">
        <f t="shared" ref="CV201" si="3976">IF($CL201="1",AY201,0)</f>
        <v>0</v>
      </c>
      <c r="CW201" s="393">
        <f>CP201+CT201+CV201</f>
        <v>0</v>
      </c>
      <c r="CX201" s="393">
        <f t="shared" ref="CX201" si="3977">CN201+CR201</f>
        <v>0</v>
      </c>
      <c r="CY201" s="396">
        <f t="shared" ref="CY201" si="3978">IF($CL201="1",AZ201,0)</f>
        <v>0</v>
      </c>
      <c r="CZ201" s="394">
        <f t="shared" ref="CZ201" si="3979">IF($CL201="1",BA201,0)</f>
        <v>0</v>
      </c>
      <c r="DA201" s="394">
        <f t="shared" ref="DA201" si="3980">IF($CL201="1",BB201,0)</f>
        <v>0</v>
      </c>
      <c r="DB201" s="394">
        <f t="shared" ref="DB201" si="3981">IF($CL201="1",BC201,0)</f>
        <v>0</v>
      </c>
      <c r="DC201" s="394">
        <f t="shared" ref="DC201" si="3982">IF($CL201="1",BD201,0)</f>
        <v>0</v>
      </c>
      <c r="DD201" s="394">
        <f t="shared" ref="DD201" si="3983">IF($CL201="1",BE201,0)</f>
        <v>0</v>
      </c>
      <c r="DE201" s="394">
        <f t="shared" ref="DE201" si="3984">IF($CL201="1",BF201,0)</f>
        <v>0</v>
      </c>
      <c r="DF201" s="394">
        <f t="shared" ref="DF201" si="3985">IF($CL201="1",BG201,0)</f>
        <v>0</v>
      </c>
      <c r="DG201" s="394">
        <f t="shared" ref="DG201" si="3986">IF($CL201="1",BH201,0)</f>
        <v>0</v>
      </c>
      <c r="DH201" s="395">
        <f t="shared" ref="DH201" si="3987">IF($CL201="1",BI201,0)</f>
        <v>0</v>
      </c>
      <c r="DI201" s="390">
        <f>DB201+DF201+DH201</f>
        <v>0</v>
      </c>
      <c r="DJ201" s="390">
        <f t="shared" ref="DJ201" si="3988">CZ201+DD201</f>
        <v>0</v>
      </c>
      <c r="DK201" s="431">
        <f>IF(CE201=0,1,0)</f>
        <v>1</v>
      </c>
      <c r="DL201" s="431">
        <f>IFERROR(IF($AF201="N",AH201+AJ201+AL201+AN201,AF201+AH201+AJ201+AL201+AN201),0)*$DK201</f>
        <v>0</v>
      </c>
      <c r="DM201" s="431">
        <f>(AG201+AI201+AK201+AM201+AO201)*$DK201</f>
        <v>0</v>
      </c>
      <c r="DN201" s="431">
        <f>AS201+AW201+AY201-CW201</f>
        <v>0</v>
      </c>
      <c r="DO201" s="431">
        <f>BC201+BG201+BI201-DI201</f>
        <v>0</v>
      </c>
      <c r="DP201" s="431">
        <f>DN201+DO201</f>
        <v>0</v>
      </c>
      <c r="DQ201" s="430" t="str">
        <f>IF(OR(F201=vstupy!B$40,F201=vstupy!B$41,F201=vstupy!B$42,),"0","1")</f>
        <v>0</v>
      </c>
      <c r="DR201" s="396">
        <f>IF($DQ201="1",AQ201,"0")+CF201</f>
        <v>0</v>
      </c>
      <c r="DS201" s="394">
        <f>IF($DQ201="1",AS201,"0")+CG201</f>
        <v>0</v>
      </c>
      <c r="DT201" s="394">
        <f>IF($DQ201="1",AU201,"0")+CH201</f>
        <v>0</v>
      </c>
      <c r="DU201" s="394">
        <f>IF($DQ201="1",AW201,"0")+CI201</f>
        <v>0</v>
      </c>
      <c r="DV201" s="395">
        <f>IF($DQ201="1",AY201,"0")+CJ201</f>
        <v>0</v>
      </c>
      <c r="DW201" s="461">
        <f t="shared" ref="DW201" si="3989">SUM(DR201:DV203)</f>
        <v>0</v>
      </c>
      <c r="DX201" s="396" t="str">
        <f t="shared" ref="DX201" si="3990">IF($DQ201="1",BA201,"0")</f>
        <v>0</v>
      </c>
      <c r="DY201" s="394" t="str">
        <f t="shared" ref="DY201" si="3991">IF($DQ201="1",BC201,"0")</f>
        <v>0</v>
      </c>
      <c r="DZ201" s="394" t="str">
        <f t="shared" ref="DZ201" si="3992">IF($DQ201="1",BE201,"0")</f>
        <v>0</v>
      </c>
      <c r="EA201" s="394" t="str">
        <f>IF($DQ201="1",BG201,"0")</f>
        <v>0</v>
      </c>
      <c r="EB201" s="395" t="str">
        <f>IF($DQ201="1",BI201,"0")</f>
        <v>0</v>
      </c>
      <c r="EC201" s="461">
        <f t="shared" ref="EC201" si="3993">SUM(DX201:EB203)</f>
        <v>0</v>
      </c>
      <c r="ED201" s="462">
        <f>EC201+DW201</f>
        <v>0</v>
      </c>
    </row>
    <row r="202" spans="2:134" ht="12.6" customHeight="1" x14ac:dyDescent="0.2">
      <c r="B202" s="499"/>
      <c r="C202" s="466"/>
      <c r="D202" s="466"/>
      <c r="E202" s="466"/>
      <c r="F202" s="471"/>
      <c r="G202" s="489"/>
      <c r="H202" s="510"/>
      <c r="I202" s="510"/>
      <c r="J202" s="524"/>
      <c r="K202" s="471"/>
      <c r="L202" s="451"/>
      <c r="M202" s="493"/>
      <c r="N202" s="451"/>
      <c r="O202" s="451"/>
      <c r="P202" s="451"/>
      <c r="Q202" s="429"/>
      <c r="R202" s="424"/>
      <c r="S202" s="451"/>
      <c r="T202" s="454"/>
      <c r="U202" s="429"/>
      <c r="V202" s="424"/>
      <c r="W202" s="451"/>
      <c r="X202" s="194" t="s">
        <v>157</v>
      </c>
      <c r="Y202" s="208" t="s">
        <v>152</v>
      </c>
      <c r="Z202" s="205">
        <f>VLOOKUP($X202,vstupy!$B$18:$F$31,MATCH($Y202,vstupy!$B$17:$F$17,0),0)</f>
        <v>0</v>
      </c>
      <c r="AA202" s="133" t="s">
        <v>158</v>
      </c>
      <c r="AB202" s="205">
        <f>VLOOKUP($AA202,vstupy!$B$34:$C$36,2,FALSE)</f>
        <v>0</v>
      </c>
      <c r="AC202" s="205">
        <f t="shared" si="3919"/>
        <v>0</v>
      </c>
      <c r="AD202" s="501"/>
      <c r="AE202" s="474"/>
      <c r="AF202" s="396"/>
      <c r="AG202" s="420"/>
      <c r="AH202" s="420"/>
      <c r="AI202" s="420"/>
      <c r="AJ202" s="420"/>
      <c r="AK202" s="420"/>
      <c r="AL202" s="420"/>
      <c r="AM202" s="427"/>
      <c r="AN202" s="420"/>
      <c r="AO202" s="422"/>
      <c r="AP202" s="396"/>
      <c r="AQ202" s="394"/>
      <c r="AR202" s="394"/>
      <c r="AS202" s="394"/>
      <c r="AT202" s="394"/>
      <c r="AU202" s="394"/>
      <c r="AV202" s="394"/>
      <c r="AW202" s="394"/>
      <c r="AX202" s="394"/>
      <c r="AY202" s="394"/>
      <c r="AZ202" s="394"/>
      <c r="BA202" s="394"/>
      <c r="BB202" s="394"/>
      <c r="BC202" s="394"/>
      <c r="BD202" s="394"/>
      <c r="BE202" s="394"/>
      <c r="BF202" s="394"/>
      <c r="BG202" s="394"/>
      <c r="BH202" s="394"/>
      <c r="BI202" s="534"/>
      <c r="BJ202" s="393"/>
      <c r="BK202" s="396"/>
      <c r="BL202" s="394"/>
      <c r="BM202" s="394"/>
      <c r="BN202" s="394"/>
      <c r="BO202" s="394"/>
      <c r="BP202" s="394"/>
      <c r="BQ202" s="394"/>
      <c r="BR202" s="394"/>
      <c r="BS202" s="394"/>
      <c r="BT202" s="395"/>
      <c r="BU202" s="396"/>
      <c r="BV202" s="394"/>
      <c r="BW202" s="394"/>
      <c r="BX202" s="394"/>
      <c r="BY202" s="394"/>
      <c r="BZ202" s="394"/>
      <c r="CA202" s="394"/>
      <c r="CB202" s="394"/>
      <c r="CC202" s="394"/>
      <c r="CD202" s="395"/>
      <c r="CE202" s="433"/>
      <c r="CF202" s="396"/>
      <c r="CG202" s="394"/>
      <c r="CH202" s="394"/>
      <c r="CI202" s="394"/>
      <c r="CJ202" s="395"/>
      <c r="CK202" s="434"/>
      <c r="CL202" s="436"/>
      <c r="CM202" s="396"/>
      <c r="CN202" s="394"/>
      <c r="CO202" s="394"/>
      <c r="CP202" s="394"/>
      <c r="CQ202" s="394"/>
      <c r="CR202" s="394"/>
      <c r="CS202" s="394"/>
      <c r="CT202" s="394"/>
      <c r="CU202" s="394"/>
      <c r="CV202" s="395"/>
      <c r="CW202" s="393"/>
      <c r="CX202" s="393"/>
      <c r="CY202" s="396"/>
      <c r="CZ202" s="394"/>
      <c r="DA202" s="394"/>
      <c r="DB202" s="394"/>
      <c r="DC202" s="394"/>
      <c r="DD202" s="394"/>
      <c r="DE202" s="394"/>
      <c r="DF202" s="394"/>
      <c r="DG202" s="394"/>
      <c r="DH202" s="395"/>
      <c r="DI202" s="390"/>
      <c r="DJ202" s="390"/>
      <c r="DK202" s="431"/>
      <c r="DL202" s="431"/>
      <c r="DM202" s="431"/>
      <c r="DN202" s="431"/>
      <c r="DO202" s="431"/>
      <c r="DP202" s="431"/>
      <c r="DQ202" s="430"/>
      <c r="DR202" s="396"/>
      <c r="DS202" s="394"/>
      <c r="DT202" s="394"/>
      <c r="DU202" s="394"/>
      <c r="DV202" s="395"/>
      <c r="DW202" s="461"/>
      <c r="DX202" s="396"/>
      <c r="DY202" s="394"/>
      <c r="DZ202" s="394"/>
      <c r="EA202" s="394"/>
      <c r="EB202" s="395"/>
      <c r="EC202" s="461"/>
      <c r="ED202" s="462"/>
    </row>
    <row r="203" spans="2:134" ht="12.6" customHeight="1" x14ac:dyDescent="0.2">
      <c r="B203" s="499"/>
      <c r="C203" s="466"/>
      <c r="D203" s="466"/>
      <c r="E203" s="466"/>
      <c r="F203" s="472"/>
      <c r="G203" s="489"/>
      <c r="H203" s="511"/>
      <c r="I203" s="511"/>
      <c r="J203" s="525"/>
      <c r="K203" s="472"/>
      <c r="L203" s="451"/>
      <c r="M203" s="493"/>
      <c r="N203" s="451"/>
      <c r="O203" s="451"/>
      <c r="P203" s="451"/>
      <c r="Q203" s="429"/>
      <c r="R203" s="424"/>
      <c r="S203" s="451"/>
      <c r="T203" s="454"/>
      <c r="U203" s="429"/>
      <c r="V203" s="424"/>
      <c r="W203" s="451"/>
      <c r="X203" s="194" t="s">
        <v>157</v>
      </c>
      <c r="Y203" s="208" t="s">
        <v>152</v>
      </c>
      <c r="Z203" s="205">
        <f>VLOOKUP($X203,vstupy!$B$18:$F$31,MATCH($Y203,vstupy!$B$17:$F$17,0),0)</f>
        <v>0</v>
      </c>
      <c r="AA203" s="133" t="s">
        <v>158</v>
      </c>
      <c r="AB203" s="205">
        <f>VLOOKUP($AA203,vstupy!$B$34:$C$36,2,FALSE)</f>
        <v>0</v>
      </c>
      <c r="AC203" s="205">
        <f t="shared" si="3919"/>
        <v>0</v>
      </c>
      <c r="AD203" s="502"/>
      <c r="AE203" s="475"/>
      <c r="AF203" s="396"/>
      <c r="AG203" s="420"/>
      <c r="AH203" s="420"/>
      <c r="AI203" s="420"/>
      <c r="AJ203" s="420"/>
      <c r="AK203" s="420"/>
      <c r="AL203" s="420"/>
      <c r="AM203" s="419"/>
      <c r="AN203" s="420"/>
      <c r="AO203" s="422"/>
      <c r="AP203" s="396"/>
      <c r="AQ203" s="394"/>
      <c r="AR203" s="394"/>
      <c r="AS203" s="394"/>
      <c r="AT203" s="394"/>
      <c r="AU203" s="394"/>
      <c r="AV203" s="394"/>
      <c r="AW203" s="394"/>
      <c r="AX203" s="394"/>
      <c r="AY203" s="394"/>
      <c r="AZ203" s="394"/>
      <c r="BA203" s="394"/>
      <c r="BB203" s="394"/>
      <c r="BC203" s="394"/>
      <c r="BD203" s="394"/>
      <c r="BE203" s="394"/>
      <c r="BF203" s="394"/>
      <c r="BG203" s="394"/>
      <c r="BH203" s="394"/>
      <c r="BI203" s="534"/>
      <c r="BJ203" s="393"/>
      <c r="BK203" s="396"/>
      <c r="BL203" s="394"/>
      <c r="BM203" s="394"/>
      <c r="BN203" s="394"/>
      <c r="BO203" s="394"/>
      <c r="BP203" s="394"/>
      <c r="BQ203" s="394"/>
      <c r="BR203" s="394"/>
      <c r="BS203" s="394"/>
      <c r="BT203" s="395"/>
      <c r="BU203" s="396"/>
      <c r="BV203" s="394"/>
      <c r="BW203" s="394"/>
      <c r="BX203" s="394"/>
      <c r="BY203" s="394"/>
      <c r="BZ203" s="394"/>
      <c r="CA203" s="394"/>
      <c r="CB203" s="394"/>
      <c r="CC203" s="394"/>
      <c r="CD203" s="395"/>
      <c r="CE203" s="433"/>
      <c r="CF203" s="396"/>
      <c r="CG203" s="394"/>
      <c r="CH203" s="394"/>
      <c r="CI203" s="394"/>
      <c r="CJ203" s="395"/>
      <c r="CK203" s="434"/>
      <c r="CL203" s="437"/>
      <c r="CM203" s="396"/>
      <c r="CN203" s="394"/>
      <c r="CO203" s="394"/>
      <c r="CP203" s="394"/>
      <c r="CQ203" s="394"/>
      <c r="CR203" s="394"/>
      <c r="CS203" s="394"/>
      <c r="CT203" s="394"/>
      <c r="CU203" s="394"/>
      <c r="CV203" s="395"/>
      <c r="CW203" s="393"/>
      <c r="CX203" s="393"/>
      <c r="CY203" s="396"/>
      <c r="CZ203" s="394"/>
      <c r="DA203" s="394"/>
      <c r="DB203" s="394"/>
      <c r="DC203" s="394"/>
      <c r="DD203" s="394"/>
      <c r="DE203" s="394"/>
      <c r="DF203" s="394"/>
      <c r="DG203" s="394"/>
      <c r="DH203" s="395"/>
      <c r="DI203" s="390"/>
      <c r="DJ203" s="390"/>
      <c r="DK203" s="431"/>
      <c r="DL203" s="431"/>
      <c r="DM203" s="431"/>
      <c r="DN203" s="431"/>
      <c r="DO203" s="431"/>
      <c r="DP203" s="431"/>
      <c r="DQ203" s="430"/>
      <c r="DR203" s="396"/>
      <c r="DS203" s="394"/>
      <c r="DT203" s="394"/>
      <c r="DU203" s="394"/>
      <c r="DV203" s="395"/>
      <c r="DW203" s="461"/>
      <c r="DX203" s="396"/>
      <c r="DY203" s="394"/>
      <c r="DZ203" s="394"/>
      <c r="EA203" s="394"/>
      <c r="EB203" s="395"/>
      <c r="EC203" s="461"/>
      <c r="ED203" s="462"/>
    </row>
    <row r="204" spans="2:134" ht="12.6" customHeight="1" x14ac:dyDescent="0.2">
      <c r="B204" s="477">
        <f t="shared" ref="B204" si="3994">B201+1</f>
        <v>66</v>
      </c>
      <c r="C204" s="467"/>
      <c r="D204" s="467"/>
      <c r="E204" s="467"/>
      <c r="F204" s="485" t="s">
        <v>212</v>
      </c>
      <c r="G204" s="491"/>
      <c r="H204" s="496" t="str">
        <f t="shared" ref="H204" si="3995">IF($F204="3e)  Skoršia transpozícia  - zavedenie transpozície pred termínom ktorý určuje smernica EÚ. "," ","")</f>
        <v/>
      </c>
      <c r="I204" s="496" t="str">
        <f t="shared" ref="I204" si="3996">IF($F204="3e)  Skoršia transpozícia  - zavedenie transpozície pred termínom ktorý určuje smernica EÚ. ",$H204,"NA")</f>
        <v>NA</v>
      </c>
      <c r="J204" s="526">
        <f>IF(I204&gt;12,1,I204/12)</f>
        <v>1</v>
      </c>
      <c r="K204" s="485"/>
      <c r="L204" s="452"/>
      <c r="M204" s="492">
        <f>IF(L204="N",0,L204)</f>
        <v>0</v>
      </c>
      <c r="N204" s="452" t="s">
        <v>212</v>
      </c>
      <c r="O204" s="452"/>
      <c r="P204" s="452"/>
      <c r="Q204" s="428" t="s">
        <v>36</v>
      </c>
      <c r="R204" s="423">
        <f>VLOOKUP(Q204,vstupy!$B$3:$C$15,2,FALSE)</f>
        <v>0</v>
      </c>
      <c r="S204" s="452"/>
      <c r="T204" s="453"/>
      <c r="U204" s="428" t="s">
        <v>36</v>
      </c>
      <c r="V204" s="423">
        <f>VLOOKUP(U204,vstupy!$B$3:$C$15,2,FALSE)</f>
        <v>0</v>
      </c>
      <c r="W204" s="452"/>
      <c r="X204" s="330" t="s">
        <v>157</v>
      </c>
      <c r="Y204" s="331" t="s">
        <v>152</v>
      </c>
      <c r="Z204" s="332">
        <f>VLOOKUP($X204,vstupy!$B$18:$F$31,MATCH($Y204,vstupy!$B$17:$F$17,0),0)</f>
        <v>0</v>
      </c>
      <c r="AA204" s="333" t="s">
        <v>158</v>
      </c>
      <c r="AB204" s="332">
        <f>VLOOKUP($AA204,vstupy!$B$34:$C$36,2,FALSE)</f>
        <v>0</v>
      </c>
      <c r="AC204" s="332">
        <f t="shared" si="3919"/>
        <v>0</v>
      </c>
      <c r="AD204" s="480" t="s">
        <v>36</v>
      </c>
      <c r="AE204" s="473">
        <f>VLOOKUP(AD204,vstupy!$B$3:$C$15,2,FALSE)</f>
        <v>0</v>
      </c>
      <c r="AF204" s="476" t="str">
        <f>IFERROR(IF(M204=0,"N",O204/L204*J204),0)</f>
        <v>N</v>
      </c>
      <c r="AG204" s="420">
        <f>O204*J204</f>
        <v>0</v>
      </c>
      <c r="AH204" s="432">
        <f t="shared" ref="AH204" si="3997">P204*R204*J204</f>
        <v>0</v>
      </c>
      <c r="AI204" s="419">
        <f t="shared" ref="AI204" si="3998">IFERROR(AH204*M204,0)</f>
        <v>0</v>
      </c>
      <c r="AJ204" s="432" t="str">
        <f t="shared" ref="AJ204" si="3999">IFERROR(IF(M204=0,"N",S204/L204*J204),0)</f>
        <v>N</v>
      </c>
      <c r="AK204" s="420">
        <f t="shared" ref="AK204" si="4000">S204*J204</f>
        <v>0</v>
      </c>
      <c r="AL204" s="420">
        <f>T204*V204*J204</f>
        <v>0</v>
      </c>
      <c r="AM204" s="425">
        <f t="shared" ref="AM204" si="4001">IFERROR(AL204*M204,0)</f>
        <v>0</v>
      </c>
      <c r="AN204" s="419">
        <f>IF(W204&gt;0,IF(AE204&gt;0,($G$5/160)*(W204/60)*AE204*J204,0),IF(AE204&gt;0,($G$5/160)*((AC204+AC205+AC206)/60)*AE204*J204,0))</f>
        <v>0</v>
      </c>
      <c r="AO204" s="422">
        <f>IFERROR(AN204*M204,0)</f>
        <v>0</v>
      </c>
      <c r="AP204" s="396">
        <f t="shared" ref="AP204" si="4002">IF($N204="In (zvyšuje náklady)",AF204,0)</f>
        <v>0</v>
      </c>
      <c r="AQ204" s="394">
        <f t="shared" ref="AQ204" si="4003">IF($N204="In (zvyšuje náklady)",AG204,0)</f>
        <v>0</v>
      </c>
      <c r="AR204" s="394">
        <f t="shared" ref="AR204" si="4004">IF($N204="In (zvyšuje náklady)",AH204,0)</f>
        <v>0</v>
      </c>
      <c r="AS204" s="394">
        <f t="shared" ref="AS204" si="4005">IF($N204="In (zvyšuje náklady)",AI204,0)</f>
        <v>0</v>
      </c>
      <c r="AT204" s="394">
        <f t="shared" ref="AT204" si="4006">IF($N204="In (zvyšuje náklady)",AJ204,0)</f>
        <v>0</v>
      </c>
      <c r="AU204" s="394">
        <f t="shared" ref="AU204" si="4007">IF($N204="In (zvyšuje náklady)",AK204,0)</f>
        <v>0</v>
      </c>
      <c r="AV204" s="394">
        <f t="shared" ref="AV204" si="4008">IF($N204="In (zvyšuje náklady)",AL204,0)</f>
        <v>0</v>
      </c>
      <c r="AW204" s="394">
        <f t="shared" ref="AW204" si="4009">IF($N204="In (zvyšuje náklady)",AM204,0)</f>
        <v>0</v>
      </c>
      <c r="AX204" s="394">
        <f t="shared" ref="AX204" si="4010">IF($N204="In (zvyšuje náklady)",AN204,0)</f>
        <v>0</v>
      </c>
      <c r="AY204" s="394">
        <f t="shared" ref="AY204" si="4011">IF($N204="In (zvyšuje náklady)",AO204,0)</f>
        <v>0</v>
      </c>
      <c r="AZ204" s="394" t="str">
        <f t="shared" ref="AZ204" si="4012">IF($N204="Out (znižuje náklady)",AF204,"0")</f>
        <v>0</v>
      </c>
      <c r="BA204" s="394" t="str">
        <f t="shared" ref="BA204" si="4013">IF($N204="Out (znižuje náklady)",AG204,"0")</f>
        <v>0</v>
      </c>
      <c r="BB204" s="394" t="str">
        <f t="shared" ref="BB204" si="4014">IF($N204="Out (znižuje náklady)",AH204,"0")</f>
        <v>0</v>
      </c>
      <c r="BC204" s="394" t="str">
        <f t="shared" ref="BC204" si="4015">IF($N204="Out (znižuje náklady)",AI204,"0")</f>
        <v>0</v>
      </c>
      <c r="BD204" s="394" t="str">
        <f t="shared" ref="BD204" si="4016">IF($N204="Out (znižuje náklady)",AJ204,"0")</f>
        <v>0</v>
      </c>
      <c r="BE204" s="394" t="str">
        <f t="shared" ref="BE204" si="4017">IF($N204="Out (znižuje náklady)",AK204,"0")</f>
        <v>0</v>
      </c>
      <c r="BF204" s="394" t="str">
        <f t="shared" ref="BF204" si="4018">IF($N204="Out (znižuje náklady)",AL204,"0")</f>
        <v>0</v>
      </c>
      <c r="BG204" s="394" t="str">
        <f t="shared" ref="BG204" si="4019">IF($N204="Out (znižuje náklady)",AM204,"0")</f>
        <v>0</v>
      </c>
      <c r="BH204" s="394" t="str">
        <f t="shared" ref="BH204" si="4020">IF($N204="Out (znižuje náklady)",AN204,"0")</f>
        <v>0</v>
      </c>
      <c r="BI204" s="534" t="str">
        <f t="shared" ref="BI204" si="4021">IF($N204="Out (znižuje náklady)",AO204,"0")</f>
        <v>0</v>
      </c>
      <c r="BJ204" s="393">
        <f>IF(F204=vstupy!$B$47,0,1)</f>
        <v>1</v>
      </c>
      <c r="BK204" s="396">
        <f t="shared" ref="BK204" si="4022">$BJ204*AP204</f>
        <v>0</v>
      </c>
      <c r="BL204" s="394">
        <f t="shared" ref="BL204" si="4023">$BJ204*AQ204</f>
        <v>0</v>
      </c>
      <c r="BM204" s="394">
        <f t="shared" ref="BM204" si="4024">$BJ204*AR204</f>
        <v>0</v>
      </c>
      <c r="BN204" s="394">
        <f t="shared" ref="BN204" si="4025">$BJ204*AS204</f>
        <v>0</v>
      </c>
      <c r="BO204" s="394">
        <f t="shared" ref="BO204" si="4026">$BJ204*AT204</f>
        <v>0</v>
      </c>
      <c r="BP204" s="394">
        <f t="shared" ref="BP204" si="4027">$BJ204*AU204</f>
        <v>0</v>
      </c>
      <c r="BQ204" s="394">
        <f t="shared" ref="BQ204" si="4028">$BJ204*AV204</f>
        <v>0</v>
      </c>
      <c r="BR204" s="394">
        <f t="shared" ref="BR204" si="4029">$BJ204*AW204</f>
        <v>0</v>
      </c>
      <c r="BS204" s="394">
        <f t="shared" ref="BS204" si="4030">$BJ204*AX204</f>
        <v>0</v>
      </c>
      <c r="BT204" s="395">
        <f t="shared" ref="BT204" si="4031">$BJ204*AY204</f>
        <v>0</v>
      </c>
      <c r="BU204" s="396">
        <f t="shared" ref="BU204" si="4032">$BJ204*AZ204</f>
        <v>0</v>
      </c>
      <c r="BV204" s="394">
        <f t="shared" ref="BV204" si="4033">$BJ204*BA204</f>
        <v>0</v>
      </c>
      <c r="BW204" s="394">
        <f t="shared" ref="BW204" si="4034">$BJ204*BB204</f>
        <v>0</v>
      </c>
      <c r="BX204" s="394">
        <f t="shared" ref="BX204" si="4035">$BJ204*BC204</f>
        <v>0</v>
      </c>
      <c r="BY204" s="394">
        <f t="shared" ref="BY204" si="4036">$BJ204*BD204</f>
        <v>0</v>
      </c>
      <c r="BZ204" s="394">
        <f t="shared" ref="BZ204" si="4037">$BJ204*BE204</f>
        <v>0</v>
      </c>
      <c r="CA204" s="394">
        <f t="shared" ref="CA204" si="4038">$BJ204*BF204</f>
        <v>0</v>
      </c>
      <c r="CB204" s="394">
        <f t="shared" ref="CB204" si="4039">$BJ204*BG204</f>
        <v>0</v>
      </c>
      <c r="CC204" s="394">
        <f t="shared" ref="CC204" si="4040">$BJ204*BH204</f>
        <v>0</v>
      </c>
      <c r="CD204" s="395">
        <f t="shared" ref="CD204" si="4041">$BJ204*BI204</f>
        <v>0</v>
      </c>
      <c r="CE204" s="433">
        <f>IF(N204="Nemení sa",1,0)</f>
        <v>0</v>
      </c>
      <c r="CF204" s="396">
        <f>AG204*$CE204</f>
        <v>0</v>
      </c>
      <c r="CG204" s="394">
        <f>AI204*$CE204</f>
        <v>0</v>
      </c>
      <c r="CH204" s="394">
        <f>AK204*$CE204</f>
        <v>0</v>
      </c>
      <c r="CI204" s="394">
        <f>AM204*$CE204</f>
        <v>0</v>
      </c>
      <c r="CJ204" s="395">
        <f>AO204*$CE204</f>
        <v>0</v>
      </c>
      <c r="CK204" s="434">
        <f t="shared" ref="CK204" si="4042">SUM(CF204:CJ206)</f>
        <v>0</v>
      </c>
      <c r="CL204" s="435">
        <f>IF(F204=vstupy!B$42,"1",0)</f>
        <v>0</v>
      </c>
      <c r="CM204" s="396">
        <f t="shared" ref="CM204" si="4043">IF($CL204="1",AP204,0)</f>
        <v>0</v>
      </c>
      <c r="CN204" s="394">
        <f t="shared" ref="CN204" si="4044">IF($CL204="1",AQ204,0)</f>
        <v>0</v>
      </c>
      <c r="CO204" s="394">
        <f t="shared" ref="CO204" si="4045">IF($CL204="1",AR204,0)</f>
        <v>0</v>
      </c>
      <c r="CP204" s="394">
        <f t="shared" ref="CP204" si="4046">IF($CL204="1",AS204,0)</f>
        <v>0</v>
      </c>
      <c r="CQ204" s="394">
        <f t="shared" ref="CQ204" si="4047">IF($CL204="1",AT204,0)</f>
        <v>0</v>
      </c>
      <c r="CR204" s="394">
        <f t="shared" ref="CR204" si="4048">IF($CL204="1",AU204,0)</f>
        <v>0</v>
      </c>
      <c r="CS204" s="394">
        <f t="shared" ref="CS204" si="4049">IF($CL204="1",AV204,0)</f>
        <v>0</v>
      </c>
      <c r="CT204" s="394">
        <f t="shared" ref="CT204" si="4050">IF($CL204="1",AW204,0)</f>
        <v>0</v>
      </c>
      <c r="CU204" s="394">
        <f t="shared" ref="CU204" si="4051">IF($CL204="1",AX204,0)</f>
        <v>0</v>
      </c>
      <c r="CV204" s="395">
        <f t="shared" ref="CV204" si="4052">IF($CL204="1",AY204,0)</f>
        <v>0</v>
      </c>
      <c r="CW204" s="393">
        <f>CP204+CT204+CV204</f>
        <v>0</v>
      </c>
      <c r="CX204" s="393">
        <f t="shared" ref="CX204" si="4053">CN204+CR204</f>
        <v>0</v>
      </c>
      <c r="CY204" s="396">
        <f t="shared" ref="CY204" si="4054">IF($CL204="1",AZ204,0)</f>
        <v>0</v>
      </c>
      <c r="CZ204" s="394">
        <f t="shared" ref="CZ204" si="4055">IF($CL204="1",BA204,0)</f>
        <v>0</v>
      </c>
      <c r="DA204" s="394">
        <f t="shared" ref="DA204" si="4056">IF($CL204="1",BB204,0)</f>
        <v>0</v>
      </c>
      <c r="DB204" s="394">
        <f t="shared" ref="DB204" si="4057">IF($CL204="1",BC204,0)</f>
        <v>0</v>
      </c>
      <c r="DC204" s="394">
        <f t="shared" ref="DC204" si="4058">IF($CL204="1",BD204,0)</f>
        <v>0</v>
      </c>
      <c r="DD204" s="394">
        <f t="shared" ref="DD204" si="4059">IF($CL204="1",BE204,0)</f>
        <v>0</v>
      </c>
      <c r="DE204" s="394">
        <f t="shared" ref="DE204" si="4060">IF($CL204="1",BF204,0)</f>
        <v>0</v>
      </c>
      <c r="DF204" s="394">
        <f t="shared" ref="DF204" si="4061">IF($CL204="1",BG204,0)</f>
        <v>0</v>
      </c>
      <c r="DG204" s="394">
        <f t="shared" ref="DG204" si="4062">IF($CL204="1",BH204,0)</f>
        <v>0</v>
      </c>
      <c r="DH204" s="395">
        <f t="shared" ref="DH204" si="4063">IF($CL204="1",BI204,0)</f>
        <v>0</v>
      </c>
      <c r="DI204" s="390">
        <f>DB204+DF204+DH204</f>
        <v>0</v>
      </c>
      <c r="DJ204" s="390">
        <f t="shared" ref="DJ204" si="4064">CZ204+DD204</f>
        <v>0</v>
      </c>
      <c r="DK204" s="431">
        <f>IF(CE204=0,1,0)</f>
        <v>1</v>
      </c>
      <c r="DL204" s="431">
        <f>IFERROR(IF($AF204="N",AH204+AJ204+AL204+AN204,AF204+AH204+AJ204+AL204+AN204),0)*$DK204</f>
        <v>0</v>
      </c>
      <c r="DM204" s="431">
        <f>(AG204+AI204+AK204+AM204+AO204)*$DK204</f>
        <v>0</v>
      </c>
      <c r="DN204" s="431">
        <f>AS204+AW204+AY204-CW204</f>
        <v>0</v>
      </c>
      <c r="DO204" s="431">
        <f>BC204+BG204+BI204-DI204</f>
        <v>0</v>
      </c>
      <c r="DP204" s="431">
        <f>DN204+DO204</f>
        <v>0</v>
      </c>
      <c r="DQ204" s="430" t="str">
        <f>IF(OR(F204=vstupy!B$40,F204=vstupy!B$41,F204=vstupy!B$42,),"0","1")</f>
        <v>0</v>
      </c>
      <c r="DR204" s="396">
        <f>IF($DQ204="1",AQ204,"0")+CF204</f>
        <v>0</v>
      </c>
      <c r="DS204" s="394">
        <f>IF($DQ204="1",AS204,"0")+CG204</f>
        <v>0</v>
      </c>
      <c r="DT204" s="394">
        <f>IF($DQ204="1",AU204,"0")+CH204</f>
        <v>0</v>
      </c>
      <c r="DU204" s="394">
        <f>IF($DQ204="1",AW204,"0")+CI204</f>
        <v>0</v>
      </c>
      <c r="DV204" s="395">
        <f>IF($DQ204="1",AY204,"0")+CJ204</f>
        <v>0</v>
      </c>
      <c r="DW204" s="461">
        <f t="shared" ref="DW204" si="4065">SUM(DR204:DV206)</f>
        <v>0</v>
      </c>
      <c r="DX204" s="396" t="str">
        <f t="shared" ref="DX204" si="4066">IF($DQ204="1",BA204,"0")</f>
        <v>0</v>
      </c>
      <c r="DY204" s="394" t="str">
        <f t="shared" ref="DY204" si="4067">IF($DQ204="1",BC204,"0")</f>
        <v>0</v>
      </c>
      <c r="DZ204" s="394" t="str">
        <f t="shared" ref="DZ204" si="4068">IF($DQ204="1",BE204,"0")</f>
        <v>0</v>
      </c>
      <c r="EA204" s="394" t="str">
        <f>IF($DQ204="1",BG204,"0")</f>
        <v>0</v>
      </c>
      <c r="EB204" s="395" t="str">
        <f>IF($DQ204="1",BI204,"0")</f>
        <v>0</v>
      </c>
      <c r="EC204" s="461">
        <f t="shared" ref="EC204" si="4069">SUM(DX204:EB206)</f>
        <v>0</v>
      </c>
      <c r="ED204" s="462">
        <f>EC204+DW204</f>
        <v>0</v>
      </c>
    </row>
    <row r="205" spans="2:134" ht="12.6" customHeight="1" x14ac:dyDescent="0.2">
      <c r="B205" s="477"/>
      <c r="C205" s="467"/>
      <c r="D205" s="467"/>
      <c r="E205" s="467"/>
      <c r="F205" s="486"/>
      <c r="G205" s="491"/>
      <c r="H205" s="497"/>
      <c r="I205" s="497"/>
      <c r="J205" s="527"/>
      <c r="K205" s="486"/>
      <c r="L205" s="452"/>
      <c r="M205" s="492"/>
      <c r="N205" s="452"/>
      <c r="O205" s="452"/>
      <c r="P205" s="452"/>
      <c r="Q205" s="428"/>
      <c r="R205" s="423"/>
      <c r="S205" s="452"/>
      <c r="T205" s="453"/>
      <c r="U205" s="428"/>
      <c r="V205" s="423"/>
      <c r="W205" s="452"/>
      <c r="X205" s="330" t="s">
        <v>157</v>
      </c>
      <c r="Y205" s="331" t="s">
        <v>152</v>
      </c>
      <c r="Z205" s="332">
        <f>VLOOKUP($X205,vstupy!$B$18:$F$31,MATCH($Y205,vstupy!$B$17:$F$17,0),0)</f>
        <v>0</v>
      </c>
      <c r="AA205" s="333" t="s">
        <v>158</v>
      </c>
      <c r="AB205" s="332">
        <f>VLOOKUP($AA205,vstupy!$B$34:$C$36,2,FALSE)</f>
        <v>0</v>
      </c>
      <c r="AC205" s="332">
        <f t="shared" si="3919"/>
        <v>0</v>
      </c>
      <c r="AD205" s="481"/>
      <c r="AE205" s="474"/>
      <c r="AF205" s="396"/>
      <c r="AG205" s="420"/>
      <c r="AH205" s="420"/>
      <c r="AI205" s="420"/>
      <c r="AJ205" s="420"/>
      <c r="AK205" s="420"/>
      <c r="AL205" s="420"/>
      <c r="AM205" s="427"/>
      <c r="AN205" s="420"/>
      <c r="AO205" s="422"/>
      <c r="AP205" s="396"/>
      <c r="AQ205" s="394"/>
      <c r="AR205" s="394"/>
      <c r="AS205" s="394"/>
      <c r="AT205" s="394"/>
      <c r="AU205" s="394"/>
      <c r="AV205" s="394"/>
      <c r="AW205" s="394"/>
      <c r="AX205" s="394"/>
      <c r="AY205" s="394"/>
      <c r="AZ205" s="394"/>
      <c r="BA205" s="394"/>
      <c r="BB205" s="394"/>
      <c r="BC205" s="394"/>
      <c r="BD205" s="394"/>
      <c r="BE205" s="394"/>
      <c r="BF205" s="394"/>
      <c r="BG205" s="394"/>
      <c r="BH205" s="394"/>
      <c r="BI205" s="534"/>
      <c r="BJ205" s="393"/>
      <c r="BK205" s="396"/>
      <c r="BL205" s="394"/>
      <c r="BM205" s="394"/>
      <c r="BN205" s="394"/>
      <c r="BO205" s="394"/>
      <c r="BP205" s="394"/>
      <c r="BQ205" s="394"/>
      <c r="BR205" s="394"/>
      <c r="BS205" s="394"/>
      <c r="BT205" s="395"/>
      <c r="BU205" s="396"/>
      <c r="BV205" s="394"/>
      <c r="BW205" s="394"/>
      <c r="BX205" s="394"/>
      <c r="BY205" s="394"/>
      <c r="BZ205" s="394"/>
      <c r="CA205" s="394"/>
      <c r="CB205" s="394"/>
      <c r="CC205" s="394"/>
      <c r="CD205" s="395"/>
      <c r="CE205" s="433"/>
      <c r="CF205" s="396"/>
      <c r="CG205" s="394"/>
      <c r="CH205" s="394"/>
      <c r="CI205" s="394"/>
      <c r="CJ205" s="395"/>
      <c r="CK205" s="434"/>
      <c r="CL205" s="436"/>
      <c r="CM205" s="396"/>
      <c r="CN205" s="394"/>
      <c r="CO205" s="394"/>
      <c r="CP205" s="394"/>
      <c r="CQ205" s="394"/>
      <c r="CR205" s="394"/>
      <c r="CS205" s="394"/>
      <c r="CT205" s="394"/>
      <c r="CU205" s="394"/>
      <c r="CV205" s="395"/>
      <c r="CW205" s="393"/>
      <c r="CX205" s="393"/>
      <c r="CY205" s="396"/>
      <c r="CZ205" s="394"/>
      <c r="DA205" s="394"/>
      <c r="DB205" s="394"/>
      <c r="DC205" s="394"/>
      <c r="DD205" s="394"/>
      <c r="DE205" s="394"/>
      <c r="DF205" s="394"/>
      <c r="DG205" s="394"/>
      <c r="DH205" s="395"/>
      <c r="DI205" s="390"/>
      <c r="DJ205" s="390"/>
      <c r="DK205" s="431"/>
      <c r="DL205" s="431"/>
      <c r="DM205" s="431"/>
      <c r="DN205" s="431"/>
      <c r="DO205" s="431"/>
      <c r="DP205" s="431"/>
      <c r="DQ205" s="430"/>
      <c r="DR205" s="396"/>
      <c r="DS205" s="394"/>
      <c r="DT205" s="394"/>
      <c r="DU205" s="394"/>
      <c r="DV205" s="395"/>
      <c r="DW205" s="461"/>
      <c r="DX205" s="396"/>
      <c r="DY205" s="394"/>
      <c r="DZ205" s="394"/>
      <c r="EA205" s="394"/>
      <c r="EB205" s="395"/>
      <c r="EC205" s="461"/>
      <c r="ED205" s="462"/>
    </row>
    <row r="206" spans="2:134" ht="12.6" customHeight="1" x14ac:dyDescent="0.2">
      <c r="B206" s="477"/>
      <c r="C206" s="467"/>
      <c r="D206" s="467"/>
      <c r="E206" s="467"/>
      <c r="F206" s="487"/>
      <c r="G206" s="491"/>
      <c r="H206" s="498"/>
      <c r="I206" s="498"/>
      <c r="J206" s="528"/>
      <c r="K206" s="487"/>
      <c r="L206" s="452"/>
      <c r="M206" s="492"/>
      <c r="N206" s="452"/>
      <c r="O206" s="452"/>
      <c r="P206" s="452"/>
      <c r="Q206" s="428"/>
      <c r="R206" s="423"/>
      <c r="S206" s="452"/>
      <c r="T206" s="453"/>
      <c r="U206" s="428"/>
      <c r="V206" s="423"/>
      <c r="W206" s="452"/>
      <c r="X206" s="330" t="s">
        <v>157</v>
      </c>
      <c r="Y206" s="331" t="s">
        <v>152</v>
      </c>
      <c r="Z206" s="332">
        <f>VLOOKUP($X206,vstupy!$B$18:$F$31,MATCH($Y206,vstupy!$B$17:$F$17,0),0)</f>
        <v>0</v>
      </c>
      <c r="AA206" s="333" t="s">
        <v>158</v>
      </c>
      <c r="AB206" s="332">
        <f>VLOOKUP($AA206,vstupy!$B$34:$C$36,2,FALSE)</f>
        <v>0</v>
      </c>
      <c r="AC206" s="332">
        <f t="shared" si="3919"/>
        <v>0</v>
      </c>
      <c r="AD206" s="482"/>
      <c r="AE206" s="475"/>
      <c r="AF206" s="396"/>
      <c r="AG206" s="420"/>
      <c r="AH206" s="420"/>
      <c r="AI206" s="420"/>
      <c r="AJ206" s="420"/>
      <c r="AK206" s="420"/>
      <c r="AL206" s="420"/>
      <c r="AM206" s="419"/>
      <c r="AN206" s="420"/>
      <c r="AO206" s="422"/>
      <c r="AP206" s="396"/>
      <c r="AQ206" s="394"/>
      <c r="AR206" s="394"/>
      <c r="AS206" s="394"/>
      <c r="AT206" s="394"/>
      <c r="AU206" s="394"/>
      <c r="AV206" s="394"/>
      <c r="AW206" s="394"/>
      <c r="AX206" s="394"/>
      <c r="AY206" s="394"/>
      <c r="AZ206" s="394"/>
      <c r="BA206" s="394"/>
      <c r="BB206" s="394"/>
      <c r="BC206" s="394"/>
      <c r="BD206" s="394"/>
      <c r="BE206" s="394"/>
      <c r="BF206" s="394"/>
      <c r="BG206" s="394"/>
      <c r="BH206" s="394"/>
      <c r="BI206" s="534"/>
      <c r="BJ206" s="393"/>
      <c r="BK206" s="396"/>
      <c r="BL206" s="394"/>
      <c r="BM206" s="394"/>
      <c r="BN206" s="394"/>
      <c r="BO206" s="394"/>
      <c r="BP206" s="394"/>
      <c r="BQ206" s="394"/>
      <c r="BR206" s="394"/>
      <c r="BS206" s="394"/>
      <c r="BT206" s="395"/>
      <c r="BU206" s="396"/>
      <c r="BV206" s="394"/>
      <c r="BW206" s="394"/>
      <c r="BX206" s="394"/>
      <c r="BY206" s="394"/>
      <c r="BZ206" s="394"/>
      <c r="CA206" s="394"/>
      <c r="CB206" s="394"/>
      <c r="CC206" s="394"/>
      <c r="CD206" s="395"/>
      <c r="CE206" s="433"/>
      <c r="CF206" s="396"/>
      <c r="CG206" s="394"/>
      <c r="CH206" s="394"/>
      <c r="CI206" s="394"/>
      <c r="CJ206" s="395"/>
      <c r="CK206" s="434"/>
      <c r="CL206" s="437"/>
      <c r="CM206" s="396"/>
      <c r="CN206" s="394"/>
      <c r="CO206" s="394"/>
      <c r="CP206" s="394"/>
      <c r="CQ206" s="394"/>
      <c r="CR206" s="394"/>
      <c r="CS206" s="394"/>
      <c r="CT206" s="394"/>
      <c r="CU206" s="394"/>
      <c r="CV206" s="395"/>
      <c r="CW206" s="393"/>
      <c r="CX206" s="393"/>
      <c r="CY206" s="396"/>
      <c r="CZ206" s="394"/>
      <c r="DA206" s="394"/>
      <c r="DB206" s="394"/>
      <c r="DC206" s="394"/>
      <c r="DD206" s="394"/>
      <c r="DE206" s="394"/>
      <c r="DF206" s="394"/>
      <c r="DG206" s="394"/>
      <c r="DH206" s="395"/>
      <c r="DI206" s="390"/>
      <c r="DJ206" s="390"/>
      <c r="DK206" s="431"/>
      <c r="DL206" s="431"/>
      <c r="DM206" s="431"/>
      <c r="DN206" s="431"/>
      <c r="DO206" s="431"/>
      <c r="DP206" s="431"/>
      <c r="DQ206" s="430"/>
      <c r="DR206" s="396"/>
      <c r="DS206" s="394"/>
      <c r="DT206" s="394"/>
      <c r="DU206" s="394"/>
      <c r="DV206" s="395"/>
      <c r="DW206" s="461"/>
      <c r="DX206" s="396"/>
      <c r="DY206" s="394"/>
      <c r="DZ206" s="394"/>
      <c r="EA206" s="394"/>
      <c r="EB206" s="395"/>
      <c r="EC206" s="461"/>
      <c r="ED206" s="462"/>
    </row>
    <row r="207" spans="2:134" ht="12.6" customHeight="1" x14ac:dyDescent="0.2">
      <c r="B207" s="499">
        <f t="shared" ref="B207" si="4070">B204+1</f>
        <v>67</v>
      </c>
      <c r="C207" s="466"/>
      <c r="D207" s="466"/>
      <c r="E207" s="466"/>
      <c r="F207" s="470" t="s">
        <v>212</v>
      </c>
      <c r="G207" s="489"/>
      <c r="H207" s="509" t="str">
        <f t="shared" ref="H207" si="4071">IF($F207="3e)  Skoršia transpozícia  - zavedenie transpozície pred termínom ktorý určuje smernica EÚ. "," ","")</f>
        <v/>
      </c>
      <c r="I207" s="509" t="str">
        <f t="shared" ref="I207" si="4072">IF($F207="3e)  Skoršia transpozícia  - zavedenie transpozície pred termínom ktorý určuje smernica EÚ. ",$H207,"NA")</f>
        <v>NA</v>
      </c>
      <c r="J207" s="523">
        <f>IF(I207&gt;12,1,I207/12)</f>
        <v>1</v>
      </c>
      <c r="K207" s="470"/>
      <c r="L207" s="451"/>
      <c r="M207" s="493">
        <f>IF(L207="N",0,L207)</f>
        <v>0</v>
      </c>
      <c r="N207" s="451" t="s">
        <v>212</v>
      </c>
      <c r="O207" s="451"/>
      <c r="P207" s="451"/>
      <c r="Q207" s="429" t="s">
        <v>36</v>
      </c>
      <c r="R207" s="424">
        <f>VLOOKUP(Q207,vstupy!$B$3:$C$15,2,FALSE)</f>
        <v>0</v>
      </c>
      <c r="S207" s="451"/>
      <c r="T207" s="454"/>
      <c r="U207" s="429" t="s">
        <v>36</v>
      </c>
      <c r="V207" s="424">
        <f>VLOOKUP(U207,vstupy!$B$3:$C$15,2,FALSE)</f>
        <v>0</v>
      </c>
      <c r="W207" s="451"/>
      <c r="X207" s="194" t="s">
        <v>157</v>
      </c>
      <c r="Y207" s="208" t="s">
        <v>152</v>
      </c>
      <c r="Z207" s="205">
        <f>VLOOKUP($X207,vstupy!$B$18:$F$31,MATCH($Y207,vstupy!$B$17:$F$17,0),0)</f>
        <v>0</v>
      </c>
      <c r="AA207" s="133" t="s">
        <v>158</v>
      </c>
      <c r="AB207" s="205">
        <f>VLOOKUP($AA207,vstupy!$B$34:$C$36,2,FALSE)</f>
        <v>0</v>
      </c>
      <c r="AC207" s="205">
        <f t="shared" si="3919"/>
        <v>0</v>
      </c>
      <c r="AD207" s="500" t="s">
        <v>36</v>
      </c>
      <c r="AE207" s="473">
        <f>VLOOKUP(AD207,vstupy!$B$3:$C$15,2,FALSE)</f>
        <v>0</v>
      </c>
      <c r="AF207" s="476" t="str">
        <f>IFERROR(IF(M207=0,"N",O207/L207*J207),0)</f>
        <v>N</v>
      </c>
      <c r="AG207" s="420">
        <f>O207*J207</f>
        <v>0</v>
      </c>
      <c r="AH207" s="432">
        <f t="shared" ref="AH207" si="4073">P207*R207*J207</f>
        <v>0</v>
      </c>
      <c r="AI207" s="419">
        <f t="shared" ref="AI207" si="4074">IFERROR(AH207*M207,0)</f>
        <v>0</v>
      </c>
      <c r="AJ207" s="432" t="str">
        <f t="shared" ref="AJ207" si="4075">IFERROR(IF(M207=0,"N",S207/L207*J207),0)</f>
        <v>N</v>
      </c>
      <c r="AK207" s="420">
        <f t="shared" ref="AK207" si="4076">S207*J207</f>
        <v>0</v>
      </c>
      <c r="AL207" s="420">
        <f>T207*V207*J207</f>
        <v>0</v>
      </c>
      <c r="AM207" s="425">
        <f t="shared" ref="AM207" si="4077">IFERROR(AL207*M207,0)</f>
        <v>0</v>
      </c>
      <c r="AN207" s="419">
        <f t="shared" ref="AN207" si="4078">IF(W207&gt;0,IF(AE207&gt;0,($G$5/160)*(W207/60)*AE207*J207,0),IF(AE207&gt;0,($G$5/160)*((AC207+AC208+AC209)/60)*AE207*J207,0))</f>
        <v>0</v>
      </c>
      <c r="AO207" s="422">
        <f>IFERROR(AN207*M207,0)</f>
        <v>0</v>
      </c>
      <c r="AP207" s="396">
        <f t="shared" ref="AP207" si="4079">IF($N207="In (zvyšuje náklady)",AF207,0)</f>
        <v>0</v>
      </c>
      <c r="AQ207" s="394">
        <f t="shared" ref="AQ207" si="4080">IF($N207="In (zvyšuje náklady)",AG207,0)</f>
        <v>0</v>
      </c>
      <c r="AR207" s="394">
        <f t="shared" ref="AR207" si="4081">IF($N207="In (zvyšuje náklady)",AH207,0)</f>
        <v>0</v>
      </c>
      <c r="AS207" s="394">
        <f t="shared" ref="AS207" si="4082">IF($N207="In (zvyšuje náklady)",AI207,0)</f>
        <v>0</v>
      </c>
      <c r="AT207" s="394">
        <f t="shared" ref="AT207" si="4083">IF($N207="In (zvyšuje náklady)",AJ207,0)</f>
        <v>0</v>
      </c>
      <c r="AU207" s="394">
        <f t="shared" ref="AU207" si="4084">IF($N207="In (zvyšuje náklady)",AK207,0)</f>
        <v>0</v>
      </c>
      <c r="AV207" s="394">
        <f t="shared" ref="AV207" si="4085">IF($N207="In (zvyšuje náklady)",AL207,0)</f>
        <v>0</v>
      </c>
      <c r="AW207" s="394">
        <f t="shared" ref="AW207" si="4086">IF($N207="In (zvyšuje náklady)",AM207,0)</f>
        <v>0</v>
      </c>
      <c r="AX207" s="394">
        <f t="shared" ref="AX207" si="4087">IF($N207="In (zvyšuje náklady)",AN207,0)</f>
        <v>0</v>
      </c>
      <c r="AY207" s="394">
        <f t="shared" ref="AY207" si="4088">IF($N207="In (zvyšuje náklady)",AO207,0)</f>
        <v>0</v>
      </c>
      <c r="AZ207" s="394" t="str">
        <f t="shared" ref="AZ207" si="4089">IF($N207="Out (znižuje náklady)",AF207,"0")</f>
        <v>0</v>
      </c>
      <c r="BA207" s="394" t="str">
        <f t="shared" ref="BA207" si="4090">IF($N207="Out (znižuje náklady)",AG207,"0")</f>
        <v>0</v>
      </c>
      <c r="BB207" s="394" t="str">
        <f t="shared" ref="BB207" si="4091">IF($N207="Out (znižuje náklady)",AH207,"0")</f>
        <v>0</v>
      </c>
      <c r="BC207" s="394" t="str">
        <f t="shared" ref="BC207" si="4092">IF($N207="Out (znižuje náklady)",AI207,"0")</f>
        <v>0</v>
      </c>
      <c r="BD207" s="394" t="str">
        <f t="shared" ref="BD207" si="4093">IF($N207="Out (znižuje náklady)",AJ207,"0")</f>
        <v>0</v>
      </c>
      <c r="BE207" s="394" t="str">
        <f t="shared" ref="BE207" si="4094">IF($N207="Out (znižuje náklady)",AK207,"0")</f>
        <v>0</v>
      </c>
      <c r="BF207" s="394" t="str">
        <f t="shared" ref="BF207" si="4095">IF($N207="Out (znižuje náklady)",AL207,"0")</f>
        <v>0</v>
      </c>
      <c r="BG207" s="394" t="str">
        <f t="shared" ref="BG207" si="4096">IF($N207="Out (znižuje náklady)",AM207,"0")</f>
        <v>0</v>
      </c>
      <c r="BH207" s="394" t="str">
        <f t="shared" ref="BH207" si="4097">IF($N207="Out (znižuje náklady)",AN207,"0")</f>
        <v>0</v>
      </c>
      <c r="BI207" s="534" t="str">
        <f t="shared" ref="BI207" si="4098">IF($N207="Out (znižuje náklady)",AO207,"0")</f>
        <v>0</v>
      </c>
      <c r="BJ207" s="393">
        <f>IF(F207=vstupy!$B$47,0,1)</f>
        <v>1</v>
      </c>
      <c r="BK207" s="396">
        <f t="shared" ref="BK207" si="4099">$BJ207*AP207</f>
        <v>0</v>
      </c>
      <c r="BL207" s="394">
        <f t="shared" ref="BL207" si="4100">$BJ207*AQ207</f>
        <v>0</v>
      </c>
      <c r="BM207" s="394">
        <f t="shared" ref="BM207" si="4101">$BJ207*AR207</f>
        <v>0</v>
      </c>
      <c r="BN207" s="394">
        <f t="shared" ref="BN207" si="4102">$BJ207*AS207</f>
        <v>0</v>
      </c>
      <c r="BO207" s="394">
        <f t="shared" ref="BO207" si="4103">$BJ207*AT207</f>
        <v>0</v>
      </c>
      <c r="BP207" s="394">
        <f t="shared" ref="BP207" si="4104">$BJ207*AU207</f>
        <v>0</v>
      </c>
      <c r="BQ207" s="394">
        <f t="shared" ref="BQ207" si="4105">$BJ207*AV207</f>
        <v>0</v>
      </c>
      <c r="BR207" s="394">
        <f t="shared" ref="BR207" si="4106">$BJ207*AW207</f>
        <v>0</v>
      </c>
      <c r="BS207" s="394">
        <f t="shared" ref="BS207" si="4107">$BJ207*AX207</f>
        <v>0</v>
      </c>
      <c r="BT207" s="395">
        <f t="shared" ref="BT207" si="4108">$BJ207*AY207</f>
        <v>0</v>
      </c>
      <c r="BU207" s="396">
        <f t="shared" ref="BU207" si="4109">$BJ207*AZ207</f>
        <v>0</v>
      </c>
      <c r="BV207" s="394">
        <f t="shared" ref="BV207" si="4110">$BJ207*BA207</f>
        <v>0</v>
      </c>
      <c r="BW207" s="394">
        <f t="shared" ref="BW207" si="4111">$BJ207*BB207</f>
        <v>0</v>
      </c>
      <c r="BX207" s="394">
        <f t="shared" ref="BX207" si="4112">$BJ207*BC207</f>
        <v>0</v>
      </c>
      <c r="BY207" s="394">
        <f t="shared" ref="BY207" si="4113">$BJ207*BD207</f>
        <v>0</v>
      </c>
      <c r="BZ207" s="394">
        <f t="shared" ref="BZ207" si="4114">$BJ207*BE207</f>
        <v>0</v>
      </c>
      <c r="CA207" s="394">
        <f t="shared" ref="CA207" si="4115">$BJ207*BF207</f>
        <v>0</v>
      </c>
      <c r="CB207" s="394">
        <f t="shared" ref="CB207" si="4116">$BJ207*BG207</f>
        <v>0</v>
      </c>
      <c r="CC207" s="394">
        <f t="shared" ref="CC207" si="4117">$BJ207*BH207</f>
        <v>0</v>
      </c>
      <c r="CD207" s="395">
        <f t="shared" ref="CD207" si="4118">$BJ207*BI207</f>
        <v>0</v>
      </c>
      <c r="CE207" s="433">
        <f>IF(N207="Nemení sa",1,0)</f>
        <v>0</v>
      </c>
      <c r="CF207" s="396">
        <f>AG207*$CE207</f>
        <v>0</v>
      </c>
      <c r="CG207" s="394">
        <f>AI207*$CE207</f>
        <v>0</v>
      </c>
      <c r="CH207" s="394">
        <f>AK207*$CE207</f>
        <v>0</v>
      </c>
      <c r="CI207" s="394">
        <f>AM207*$CE207</f>
        <v>0</v>
      </c>
      <c r="CJ207" s="395">
        <f>AO207*$CE207</f>
        <v>0</v>
      </c>
      <c r="CK207" s="434">
        <f t="shared" ref="CK207" si="4119">SUM(CF207:CJ209)</f>
        <v>0</v>
      </c>
      <c r="CL207" s="435">
        <f>IF(F207=vstupy!B$42,"1",0)</f>
        <v>0</v>
      </c>
      <c r="CM207" s="396">
        <f t="shared" ref="CM207" si="4120">IF($CL207="1",AP207,0)</f>
        <v>0</v>
      </c>
      <c r="CN207" s="394">
        <f t="shared" ref="CN207" si="4121">IF($CL207="1",AQ207,0)</f>
        <v>0</v>
      </c>
      <c r="CO207" s="394">
        <f t="shared" ref="CO207" si="4122">IF($CL207="1",AR207,0)</f>
        <v>0</v>
      </c>
      <c r="CP207" s="394">
        <f t="shared" ref="CP207" si="4123">IF($CL207="1",AS207,0)</f>
        <v>0</v>
      </c>
      <c r="CQ207" s="394">
        <f t="shared" ref="CQ207" si="4124">IF($CL207="1",AT207,0)</f>
        <v>0</v>
      </c>
      <c r="CR207" s="394">
        <f t="shared" ref="CR207" si="4125">IF($CL207="1",AU207,0)</f>
        <v>0</v>
      </c>
      <c r="CS207" s="394">
        <f t="shared" ref="CS207" si="4126">IF($CL207="1",AV207,0)</f>
        <v>0</v>
      </c>
      <c r="CT207" s="394">
        <f t="shared" ref="CT207" si="4127">IF($CL207="1",AW207,0)</f>
        <v>0</v>
      </c>
      <c r="CU207" s="394">
        <f t="shared" ref="CU207" si="4128">IF($CL207="1",AX207,0)</f>
        <v>0</v>
      </c>
      <c r="CV207" s="395">
        <f t="shared" ref="CV207" si="4129">IF($CL207="1",AY207,0)</f>
        <v>0</v>
      </c>
      <c r="CW207" s="393">
        <f>CP207+CT207+CV207</f>
        <v>0</v>
      </c>
      <c r="CX207" s="393">
        <f t="shared" ref="CX207" si="4130">CN207+CR207</f>
        <v>0</v>
      </c>
      <c r="CY207" s="396">
        <f t="shared" ref="CY207" si="4131">IF($CL207="1",AZ207,0)</f>
        <v>0</v>
      </c>
      <c r="CZ207" s="394">
        <f t="shared" ref="CZ207" si="4132">IF($CL207="1",BA207,0)</f>
        <v>0</v>
      </c>
      <c r="DA207" s="394">
        <f t="shared" ref="DA207" si="4133">IF($CL207="1",BB207,0)</f>
        <v>0</v>
      </c>
      <c r="DB207" s="394">
        <f t="shared" ref="DB207" si="4134">IF($CL207="1",BC207,0)</f>
        <v>0</v>
      </c>
      <c r="DC207" s="394">
        <f t="shared" ref="DC207" si="4135">IF($CL207="1",BD207,0)</f>
        <v>0</v>
      </c>
      <c r="DD207" s="394">
        <f t="shared" ref="DD207" si="4136">IF($CL207="1",BE207,0)</f>
        <v>0</v>
      </c>
      <c r="DE207" s="394">
        <f t="shared" ref="DE207" si="4137">IF($CL207="1",BF207,0)</f>
        <v>0</v>
      </c>
      <c r="DF207" s="394">
        <f t="shared" ref="DF207" si="4138">IF($CL207="1",BG207,0)</f>
        <v>0</v>
      </c>
      <c r="DG207" s="394">
        <f t="shared" ref="DG207" si="4139">IF($CL207="1",BH207,0)</f>
        <v>0</v>
      </c>
      <c r="DH207" s="395">
        <f t="shared" ref="DH207" si="4140">IF($CL207="1",BI207,0)</f>
        <v>0</v>
      </c>
      <c r="DI207" s="390">
        <f>DB207+DF207+DH207</f>
        <v>0</v>
      </c>
      <c r="DJ207" s="390">
        <f t="shared" ref="DJ207" si="4141">CZ207+DD207</f>
        <v>0</v>
      </c>
      <c r="DK207" s="431">
        <f>IF(CE207=0,1,0)</f>
        <v>1</v>
      </c>
      <c r="DL207" s="431">
        <f>IFERROR(IF($AF207="N",AH207+AJ207+AL207+AN207,AF207+AH207+AJ207+AL207+AN207),0)*$DK207</f>
        <v>0</v>
      </c>
      <c r="DM207" s="431">
        <f>(AG207+AI207+AK207+AM207+AO207)*$DK207</f>
        <v>0</v>
      </c>
      <c r="DN207" s="431">
        <f>AS207+AW207+AY207-CW207</f>
        <v>0</v>
      </c>
      <c r="DO207" s="431">
        <f>BC207+BG207+BI207-DI207</f>
        <v>0</v>
      </c>
      <c r="DP207" s="431">
        <f>DN207+DO207</f>
        <v>0</v>
      </c>
      <c r="DQ207" s="430" t="str">
        <f>IF(OR(F207=vstupy!B$40,F207=vstupy!B$41,F207=vstupy!B$42,),"0","1")</f>
        <v>0</v>
      </c>
      <c r="DR207" s="396">
        <f>IF($DQ207="1",AQ207,"0")+CF207</f>
        <v>0</v>
      </c>
      <c r="DS207" s="394">
        <f>IF($DQ207="1",AS207,"0")+CG207</f>
        <v>0</v>
      </c>
      <c r="DT207" s="394">
        <f>IF($DQ207="1",AU207,"0")+CH207</f>
        <v>0</v>
      </c>
      <c r="DU207" s="394">
        <f>IF($DQ207="1",AW207,"0")+CI207</f>
        <v>0</v>
      </c>
      <c r="DV207" s="395">
        <f>IF($DQ207="1",AY207,"0")+CJ207</f>
        <v>0</v>
      </c>
      <c r="DW207" s="461">
        <f t="shared" ref="DW207" si="4142">SUM(DR207:DV209)</f>
        <v>0</v>
      </c>
      <c r="DX207" s="396" t="str">
        <f t="shared" ref="DX207" si="4143">IF($DQ207="1",BA207,"0")</f>
        <v>0</v>
      </c>
      <c r="DY207" s="394" t="str">
        <f t="shared" ref="DY207" si="4144">IF($DQ207="1",BC207,"0")</f>
        <v>0</v>
      </c>
      <c r="DZ207" s="394" t="str">
        <f t="shared" ref="DZ207" si="4145">IF($DQ207="1",BE207,"0")</f>
        <v>0</v>
      </c>
      <c r="EA207" s="394" t="str">
        <f>IF($DQ207="1",BG207,"0")</f>
        <v>0</v>
      </c>
      <c r="EB207" s="395" t="str">
        <f>IF($DQ207="1",BI207,"0")</f>
        <v>0</v>
      </c>
      <c r="EC207" s="461">
        <f t="shared" ref="EC207" si="4146">SUM(DX207:EB209)</f>
        <v>0</v>
      </c>
      <c r="ED207" s="462">
        <f>EC207+DW207</f>
        <v>0</v>
      </c>
    </row>
    <row r="208" spans="2:134" ht="12.6" customHeight="1" x14ac:dyDescent="0.2">
      <c r="B208" s="499"/>
      <c r="C208" s="466"/>
      <c r="D208" s="466"/>
      <c r="E208" s="466"/>
      <c r="F208" s="471"/>
      <c r="G208" s="489"/>
      <c r="H208" s="510"/>
      <c r="I208" s="510"/>
      <c r="J208" s="524"/>
      <c r="K208" s="471"/>
      <c r="L208" s="451"/>
      <c r="M208" s="493"/>
      <c r="N208" s="451"/>
      <c r="O208" s="451"/>
      <c r="P208" s="451"/>
      <c r="Q208" s="429"/>
      <c r="R208" s="424"/>
      <c r="S208" s="451"/>
      <c r="T208" s="454"/>
      <c r="U208" s="429"/>
      <c r="V208" s="424"/>
      <c r="W208" s="451"/>
      <c r="X208" s="194" t="s">
        <v>157</v>
      </c>
      <c r="Y208" s="208" t="s">
        <v>152</v>
      </c>
      <c r="Z208" s="205">
        <f>VLOOKUP($X208,vstupy!$B$18:$F$31,MATCH($Y208,vstupy!$B$17:$F$17,0),0)</f>
        <v>0</v>
      </c>
      <c r="AA208" s="133" t="s">
        <v>158</v>
      </c>
      <c r="AB208" s="205">
        <f>VLOOKUP($AA208,vstupy!$B$34:$C$36,2,FALSE)</f>
        <v>0</v>
      </c>
      <c r="AC208" s="205">
        <f t="shared" si="3919"/>
        <v>0</v>
      </c>
      <c r="AD208" s="501"/>
      <c r="AE208" s="474"/>
      <c r="AF208" s="396"/>
      <c r="AG208" s="420"/>
      <c r="AH208" s="420"/>
      <c r="AI208" s="420"/>
      <c r="AJ208" s="420"/>
      <c r="AK208" s="420"/>
      <c r="AL208" s="420"/>
      <c r="AM208" s="427"/>
      <c r="AN208" s="420"/>
      <c r="AO208" s="422"/>
      <c r="AP208" s="396"/>
      <c r="AQ208" s="394"/>
      <c r="AR208" s="394"/>
      <c r="AS208" s="394"/>
      <c r="AT208" s="394"/>
      <c r="AU208" s="394"/>
      <c r="AV208" s="394"/>
      <c r="AW208" s="394"/>
      <c r="AX208" s="394"/>
      <c r="AY208" s="394"/>
      <c r="AZ208" s="394"/>
      <c r="BA208" s="394"/>
      <c r="BB208" s="394"/>
      <c r="BC208" s="394"/>
      <c r="BD208" s="394"/>
      <c r="BE208" s="394"/>
      <c r="BF208" s="394"/>
      <c r="BG208" s="394"/>
      <c r="BH208" s="394"/>
      <c r="BI208" s="534"/>
      <c r="BJ208" s="393"/>
      <c r="BK208" s="396"/>
      <c r="BL208" s="394"/>
      <c r="BM208" s="394"/>
      <c r="BN208" s="394"/>
      <c r="BO208" s="394"/>
      <c r="BP208" s="394"/>
      <c r="BQ208" s="394"/>
      <c r="BR208" s="394"/>
      <c r="BS208" s="394"/>
      <c r="BT208" s="395"/>
      <c r="BU208" s="396"/>
      <c r="BV208" s="394"/>
      <c r="BW208" s="394"/>
      <c r="BX208" s="394"/>
      <c r="BY208" s="394"/>
      <c r="BZ208" s="394"/>
      <c r="CA208" s="394"/>
      <c r="CB208" s="394"/>
      <c r="CC208" s="394"/>
      <c r="CD208" s="395"/>
      <c r="CE208" s="433"/>
      <c r="CF208" s="396"/>
      <c r="CG208" s="394"/>
      <c r="CH208" s="394"/>
      <c r="CI208" s="394"/>
      <c r="CJ208" s="395"/>
      <c r="CK208" s="434"/>
      <c r="CL208" s="436"/>
      <c r="CM208" s="396"/>
      <c r="CN208" s="394"/>
      <c r="CO208" s="394"/>
      <c r="CP208" s="394"/>
      <c r="CQ208" s="394"/>
      <c r="CR208" s="394"/>
      <c r="CS208" s="394"/>
      <c r="CT208" s="394"/>
      <c r="CU208" s="394"/>
      <c r="CV208" s="395"/>
      <c r="CW208" s="393"/>
      <c r="CX208" s="393"/>
      <c r="CY208" s="396"/>
      <c r="CZ208" s="394"/>
      <c r="DA208" s="394"/>
      <c r="DB208" s="394"/>
      <c r="DC208" s="394"/>
      <c r="DD208" s="394"/>
      <c r="DE208" s="394"/>
      <c r="DF208" s="394"/>
      <c r="DG208" s="394"/>
      <c r="DH208" s="395"/>
      <c r="DI208" s="390"/>
      <c r="DJ208" s="390"/>
      <c r="DK208" s="431"/>
      <c r="DL208" s="431"/>
      <c r="DM208" s="431"/>
      <c r="DN208" s="431"/>
      <c r="DO208" s="431"/>
      <c r="DP208" s="431"/>
      <c r="DQ208" s="430"/>
      <c r="DR208" s="396"/>
      <c r="DS208" s="394"/>
      <c r="DT208" s="394"/>
      <c r="DU208" s="394"/>
      <c r="DV208" s="395"/>
      <c r="DW208" s="461"/>
      <c r="DX208" s="396"/>
      <c r="DY208" s="394"/>
      <c r="DZ208" s="394"/>
      <c r="EA208" s="394"/>
      <c r="EB208" s="395"/>
      <c r="EC208" s="461"/>
      <c r="ED208" s="462"/>
    </row>
    <row r="209" spans="2:134" ht="12.6" customHeight="1" x14ac:dyDescent="0.2">
      <c r="B209" s="499"/>
      <c r="C209" s="466"/>
      <c r="D209" s="466"/>
      <c r="E209" s="466"/>
      <c r="F209" s="472"/>
      <c r="G209" s="489"/>
      <c r="H209" s="511"/>
      <c r="I209" s="511"/>
      <c r="J209" s="525"/>
      <c r="K209" s="472"/>
      <c r="L209" s="451"/>
      <c r="M209" s="493"/>
      <c r="N209" s="451"/>
      <c r="O209" s="451"/>
      <c r="P209" s="451"/>
      <c r="Q209" s="429"/>
      <c r="R209" s="424"/>
      <c r="S209" s="451"/>
      <c r="T209" s="454"/>
      <c r="U209" s="429"/>
      <c r="V209" s="424"/>
      <c r="W209" s="451"/>
      <c r="X209" s="194" t="s">
        <v>157</v>
      </c>
      <c r="Y209" s="208" t="s">
        <v>152</v>
      </c>
      <c r="Z209" s="205">
        <f>VLOOKUP($X209,vstupy!$B$18:$F$31,MATCH($Y209,vstupy!$B$17:$F$17,0),0)</f>
        <v>0</v>
      </c>
      <c r="AA209" s="133" t="s">
        <v>158</v>
      </c>
      <c r="AB209" s="205">
        <f>VLOOKUP($AA209,vstupy!$B$34:$C$36,2,FALSE)</f>
        <v>0</v>
      </c>
      <c r="AC209" s="205">
        <f t="shared" si="3919"/>
        <v>0</v>
      </c>
      <c r="AD209" s="502"/>
      <c r="AE209" s="475"/>
      <c r="AF209" s="396"/>
      <c r="AG209" s="420"/>
      <c r="AH209" s="420"/>
      <c r="AI209" s="420"/>
      <c r="AJ209" s="420"/>
      <c r="AK209" s="420"/>
      <c r="AL209" s="420"/>
      <c r="AM209" s="419"/>
      <c r="AN209" s="420"/>
      <c r="AO209" s="422"/>
      <c r="AP209" s="396"/>
      <c r="AQ209" s="394"/>
      <c r="AR209" s="394"/>
      <c r="AS209" s="394"/>
      <c r="AT209" s="394"/>
      <c r="AU209" s="394"/>
      <c r="AV209" s="394"/>
      <c r="AW209" s="394"/>
      <c r="AX209" s="394"/>
      <c r="AY209" s="394"/>
      <c r="AZ209" s="394"/>
      <c r="BA209" s="394"/>
      <c r="BB209" s="394"/>
      <c r="BC209" s="394"/>
      <c r="BD209" s="394"/>
      <c r="BE209" s="394"/>
      <c r="BF209" s="394"/>
      <c r="BG209" s="394"/>
      <c r="BH209" s="394"/>
      <c r="BI209" s="534"/>
      <c r="BJ209" s="393"/>
      <c r="BK209" s="396"/>
      <c r="BL209" s="394"/>
      <c r="BM209" s="394"/>
      <c r="BN209" s="394"/>
      <c r="BO209" s="394"/>
      <c r="BP209" s="394"/>
      <c r="BQ209" s="394"/>
      <c r="BR209" s="394"/>
      <c r="BS209" s="394"/>
      <c r="BT209" s="395"/>
      <c r="BU209" s="396"/>
      <c r="BV209" s="394"/>
      <c r="BW209" s="394"/>
      <c r="BX209" s="394"/>
      <c r="BY209" s="394"/>
      <c r="BZ209" s="394"/>
      <c r="CA209" s="394"/>
      <c r="CB209" s="394"/>
      <c r="CC209" s="394"/>
      <c r="CD209" s="395"/>
      <c r="CE209" s="433"/>
      <c r="CF209" s="396"/>
      <c r="CG209" s="394"/>
      <c r="CH209" s="394"/>
      <c r="CI209" s="394"/>
      <c r="CJ209" s="395"/>
      <c r="CK209" s="434"/>
      <c r="CL209" s="437"/>
      <c r="CM209" s="396"/>
      <c r="CN209" s="394"/>
      <c r="CO209" s="394"/>
      <c r="CP209" s="394"/>
      <c r="CQ209" s="394"/>
      <c r="CR209" s="394"/>
      <c r="CS209" s="394"/>
      <c r="CT209" s="394"/>
      <c r="CU209" s="394"/>
      <c r="CV209" s="395"/>
      <c r="CW209" s="393"/>
      <c r="CX209" s="393"/>
      <c r="CY209" s="396"/>
      <c r="CZ209" s="394"/>
      <c r="DA209" s="394"/>
      <c r="DB209" s="394"/>
      <c r="DC209" s="394"/>
      <c r="DD209" s="394"/>
      <c r="DE209" s="394"/>
      <c r="DF209" s="394"/>
      <c r="DG209" s="394"/>
      <c r="DH209" s="395"/>
      <c r="DI209" s="390"/>
      <c r="DJ209" s="390"/>
      <c r="DK209" s="431"/>
      <c r="DL209" s="431"/>
      <c r="DM209" s="431"/>
      <c r="DN209" s="431"/>
      <c r="DO209" s="431"/>
      <c r="DP209" s="431"/>
      <c r="DQ209" s="430"/>
      <c r="DR209" s="396"/>
      <c r="DS209" s="394"/>
      <c r="DT209" s="394"/>
      <c r="DU209" s="394"/>
      <c r="DV209" s="395"/>
      <c r="DW209" s="461"/>
      <c r="DX209" s="396"/>
      <c r="DY209" s="394"/>
      <c r="DZ209" s="394"/>
      <c r="EA209" s="394"/>
      <c r="EB209" s="395"/>
      <c r="EC209" s="461"/>
      <c r="ED209" s="462"/>
    </row>
    <row r="210" spans="2:134" ht="12.6" customHeight="1" x14ac:dyDescent="0.2">
      <c r="B210" s="477">
        <f t="shared" ref="B210" si="4147">B207+1</f>
        <v>68</v>
      </c>
      <c r="C210" s="467"/>
      <c r="D210" s="467"/>
      <c r="E210" s="467"/>
      <c r="F210" s="485" t="s">
        <v>212</v>
      </c>
      <c r="G210" s="491"/>
      <c r="H210" s="496" t="str">
        <f t="shared" ref="H210" si="4148">IF($F210="3e)  Skoršia transpozícia  - zavedenie transpozície pred termínom ktorý určuje smernica EÚ. "," ","")</f>
        <v/>
      </c>
      <c r="I210" s="496" t="str">
        <f t="shared" ref="I210" si="4149">IF($F210="3e)  Skoršia transpozícia  - zavedenie transpozície pred termínom ktorý určuje smernica EÚ. ",$H210,"NA")</f>
        <v>NA</v>
      </c>
      <c r="J210" s="526">
        <f>IF(I210&gt;12,1,I210/12)</f>
        <v>1</v>
      </c>
      <c r="K210" s="485"/>
      <c r="L210" s="452"/>
      <c r="M210" s="492">
        <f>IF(L210="N",0,L210)</f>
        <v>0</v>
      </c>
      <c r="N210" s="452" t="s">
        <v>212</v>
      </c>
      <c r="O210" s="452"/>
      <c r="P210" s="452"/>
      <c r="Q210" s="428" t="s">
        <v>36</v>
      </c>
      <c r="R210" s="423">
        <f>VLOOKUP(Q210,vstupy!$B$3:$C$15,2,FALSE)</f>
        <v>0</v>
      </c>
      <c r="S210" s="452"/>
      <c r="T210" s="453"/>
      <c r="U210" s="428" t="s">
        <v>36</v>
      </c>
      <c r="V210" s="423">
        <f>VLOOKUP(U210,vstupy!$B$3:$C$15,2,FALSE)</f>
        <v>0</v>
      </c>
      <c r="W210" s="452"/>
      <c r="X210" s="330" t="s">
        <v>157</v>
      </c>
      <c r="Y210" s="331" t="s">
        <v>152</v>
      </c>
      <c r="Z210" s="332">
        <f>VLOOKUP($X210,vstupy!$B$18:$F$31,MATCH($Y210,vstupy!$B$17:$F$17,0),0)</f>
        <v>0</v>
      </c>
      <c r="AA210" s="333" t="s">
        <v>158</v>
      </c>
      <c r="AB210" s="332">
        <f>VLOOKUP($AA210,vstupy!$B$34:$C$36,2,FALSE)</f>
        <v>0</v>
      </c>
      <c r="AC210" s="332">
        <f t="shared" si="3919"/>
        <v>0</v>
      </c>
      <c r="AD210" s="480" t="s">
        <v>36</v>
      </c>
      <c r="AE210" s="473">
        <f>VLOOKUP(AD210,vstupy!$B$3:$C$15,2,FALSE)</f>
        <v>0</v>
      </c>
      <c r="AF210" s="476" t="str">
        <f>IFERROR(IF(M210=0,"N",O210/L210*J210),0)</f>
        <v>N</v>
      </c>
      <c r="AG210" s="420">
        <f>O210*J210</f>
        <v>0</v>
      </c>
      <c r="AH210" s="432">
        <f t="shared" ref="AH210" si="4150">P210*R210*J210</f>
        <v>0</v>
      </c>
      <c r="AI210" s="419">
        <f t="shared" ref="AI210" si="4151">IFERROR(AH210*M210,0)</f>
        <v>0</v>
      </c>
      <c r="AJ210" s="432" t="str">
        <f t="shared" ref="AJ210" si="4152">IFERROR(IF(M210=0,"N",S210/L210*J210),0)</f>
        <v>N</v>
      </c>
      <c r="AK210" s="420">
        <f t="shared" ref="AK210" si="4153">S210*J210</f>
        <v>0</v>
      </c>
      <c r="AL210" s="420">
        <f>T210*V210*J210</f>
        <v>0</v>
      </c>
      <c r="AM210" s="425">
        <f t="shared" ref="AM210" si="4154">IFERROR(AL210*M210,0)</f>
        <v>0</v>
      </c>
      <c r="AN210" s="419">
        <f t="shared" ref="AN210" si="4155">IF(W210&gt;0,IF(AE210&gt;0,($G$5/160)*(W210/60)*AE210*J210,0),IF(AE210&gt;0,($G$5/160)*((AC210+AC211+AC212)/60)*AE210*J210,0))</f>
        <v>0</v>
      </c>
      <c r="AO210" s="422">
        <f>IFERROR(AN210*M210,0)</f>
        <v>0</v>
      </c>
      <c r="AP210" s="396">
        <f t="shared" ref="AP210" si="4156">IF($N210="In (zvyšuje náklady)",AF210,0)</f>
        <v>0</v>
      </c>
      <c r="AQ210" s="394">
        <f t="shared" ref="AQ210" si="4157">IF($N210="In (zvyšuje náklady)",AG210,0)</f>
        <v>0</v>
      </c>
      <c r="AR210" s="394">
        <f t="shared" ref="AR210" si="4158">IF($N210="In (zvyšuje náklady)",AH210,0)</f>
        <v>0</v>
      </c>
      <c r="AS210" s="394">
        <f t="shared" ref="AS210" si="4159">IF($N210="In (zvyšuje náklady)",AI210,0)</f>
        <v>0</v>
      </c>
      <c r="AT210" s="394">
        <f t="shared" ref="AT210" si="4160">IF($N210="In (zvyšuje náklady)",AJ210,0)</f>
        <v>0</v>
      </c>
      <c r="AU210" s="394">
        <f t="shared" ref="AU210" si="4161">IF($N210="In (zvyšuje náklady)",AK210,0)</f>
        <v>0</v>
      </c>
      <c r="AV210" s="394">
        <f t="shared" ref="AV210" si="4162">IF($N210="In (zvyšuje náklady)",AL210,0)</f>
        <v>0</v>
      </c>
      <c r="AW210" s="394">
        <f t="shared" ref="AW210" si="4163">IF($N210="In (zvyšuje náklady)",AM210,0)</f>
        <v>0</v>
      </c>
      <c r="AX210" s="394">
        <f t="shared" ref="AX210" si="4164">IF($N210="In (zvyšuje náklady)",AN210,0)</f>
        <v>0</v>
      </c>
      <c r="AY210" s="394">
        <f t="shared" ref="AY210" si="4165">IF($N210="In (zvyšuje náklady)",AO210,0)</f>
        <v>0</v>
      </c>
      <c r="AZ210" s="394" t="str">
        <f t="shared" ref="AZ210" si="4166">IF($N210="Out (znižuje náklady)",AF210,"0")</f>
        <v>0</v>
      </c>
      <c r="BA210" s="394" t="str">
        <f t="shared" ref="BA210" si="4167">IF($N210="Out (znižuje náklady)",AG210,"0")</f>
        <v>0</v>
      </c>
      <c r="BB210" s="394" t="str">
        <f t="shared" ref="BB210" si="4168">IF($N210="Out (znižuje náklady)",AH210,"0")</f>
        <v>0</v>
      </c>
      <c r="BC210" s="394" t="str">
        <f t="shared" ref="BC210" si="4169">IF($N210="Out (znižuje náklady)",AI210,"0")</f>
        <v>0</v>
      </c>
      <c r="BD210" s="394" t="str">
        <f t="shared" ref="BD210" si="4170">IF($N210="Out (znižuje náklady)",AJ210,"0")</f>
        <v>0</v>
      </c>
      <c r="BE210" s="394" t="str">
        <f t="shared" ref="BE210" si="4171">IF($N210="Out (znižuje náklady)",AK210,"0")</f>
        <v>0</v>
      </c>
      <c r="BF210" s="394" t="str">
        <f t="shared" ref="BF210" si="4172">IF($N210="Out (znižuje náklady)",AL210,"0")</f>
        <v>0</v>
      </c>
      <c r="BG210" s="394" t="str">
        <f t="shared" ref="BG210" si="4173">IF($N210="Out (znižuje náklady)",AM210,"0")</f>
        <v>0</v>
      </c>
      <c r="BH210" s="394" t="str">
        <f t="shared" ref="BH210" si="4174">IF($N210="Out (znižuje náklady)",AN210,"0")</f>
        <v>0</v>
      </c>
      <c r="BI210" s="534" t="str">
        <f t="shared" ref="BI210" si="4175">IF($N210="Out (znižuje náklady)",AO210,"0")</f>
        <v>0</v>
      </c>
      <c r="BJ210" s="393">
        <f>IF(F210=vstupy!$B$47,0,1)</f>
        <v>1</v>
      </c>
      <c r="BK210" s="396">
        <f t="shared" ref="BK210" si="4176">$BJ210*AP210</f>
        <v>0</v>
      </c>
      <c r="BL210" s="394">
        <f t="shared" ref="BL210" si="4177">$BJ210*AQ210</f>
        <v>0</v>
      </c>
      <c r="BM210" s="394">
        <f t="shared" ref="BM210" si="4178">$BJ210*AR210</f>
        <v>0</v>
      </c>
      <c r="BN210" s="394">
        <f t="shared" ref="BN210" si="4179">$BJ210*AS210</f>
        <v>0</v>
      </c>
      <c r="BO210" s="394">
        <f t="shared" ref="BO210" si="4180">$BJ210*AT210</f>
        <v>0</v>
      </c>
      <c r="BP210" s="394">
        <f t="shared" ref="BP210" si="4181">$BJ210*AU210</f>
        <v>0</v>
      </c>
      <c r="BQ210" s="394">
        <f t="shared" ref="BQ210" si="4182">$BJ210*AV210</f>
        <v>0</v>
      </c>
      <c r="BR210" s="394">
        <f t="shared" ref="BR210" si="4183">$BJ210*AW210</f>
        <v>0</v>
      </c>
      <c r="BS210" s="394">
        <f t="shared" ref="BS210" si="4184">$BJ210*AX210</f>
        <v>0</v>
      </c>
      <c r="BT210" s="395">
        <f t="shared" ref="BT210" si="4185">$BJ210*AY210</f>
        <v>0</v>
      </c>
      <c r="BU210" s="396">
        <f t="shared" ref="BU210" si="4186">$BJ210*AZ210</f>
        <v>0</v>
      </c>
      <c r="BV210" s="394">
        <f t="shared" ref="BV210" si="4187">$BJ210*BA210</f>
        <v>0</v>
      </c>
      <c r="BW210" s="394">
        <f t="shared" ref="BW210" si="4188">$BJ210*BB210</f>
        <v>0</v>
      </c>
      <c r="BX210" s="394">
        <f t="shared" ref="BX210" si="4189">$BJ210*BC210</f>
        <v>0</v>
      </c>
      <c r="BY210" s="394">
        <f t="shared" ref="BY210" si="4190">$BJ210*BD210</f>
        <v>0</v>
      </c>
      <c r="BZ210" s="394">
        <f t="shared" ref="BZ210" si="4191">$BJ210*BE210</f>
        <v>0</v>
      </c>
      <c r="CA210" s="394">
        <f t="shared" ref="CA210" si="4192">$BJ210*BF210</f>
        <v>0</v>
      </c>
      <c r="CB210" s="394">
        <f t="shared" ref="CB210" si="4193">$BJ210*BG210</f>
        <v>0</v>
      </c>
      <c r="CC210" s="394">
        <f t="shared" ref="CC210" si="4194">$BJ210*BH210</f>
        <v>0</v>
      </c>
      <c r="CD210" s="395">
        <f t="shared" ref="CD210" si="4195">$BJ210*BI210</f>
        <v>0</v>
      </c>
      <c r="CE210" s="433">
        <f>IF(N210="Nemení sa",1,0)</f>
        <v>0</v>
      </c>
      <c r="CF210" s="396">
        <f>AG210*$CE210</f>
        <v>0</v>
      </c>
      <c r="CG210" s="394">
        <f>AI210*$CE210</f>
        <v>0</v>
      </c>
      <c r="CH210" s="394">
        <f>AK210*$CE210</f>
        <v>0</v>
      </c>
      <c r="CI210" s="394">
        <f>AM210*$CE210</f>
        <v>0</v>
      </c>
      <c r="CJ210" s="395">
        <f>AO210*$CE210</f>
        <v>0</v>
      </c>
      <c r="CK210" s="434">
        <f t="shared" ref="CK210" si="4196">SUM(CF210:CJ212)</f>
        <v>0</v>
      </c>
      <c r="CL210" s="435">
        <f>IF(F210=vstupy!B$42,"1",0)</f>
        <v>0</v>
      </c>
      <c r="CM210" s="396">
        <f t="shared" ref="CM210" si="4197">IF($CL210="1",AP210,0)</f>
        <v>0</v>
      </c>
      <c r="CN210" s="394">
        <f t="shared" ref="CN210" si="4198">IF($CL210="1",AQ210,0)</f>
        <v>0</v>
      </c>
      <c r="CO210" s="394">
        <f t="shared" ref="CO210" si="4199">IF($CL210="1",AR210,0)</f>
        <v>0</v>
      </c>
      <c r="CP210" s="394">
        <f t="shared" ref="CP210" si="4200">IF($CL210="1",AS210,0)</f>
        <v>0</v>
      </c>
      <c r="CQ210" s="394">
        <f t="shared" ref="CQ210" si="4201">IF($CL210="1",AT210,0)</f>
        <v>0</v>
      </c>
      <c r="CR210" s="394">
        <f t="shared" ref="CR210" si="4202">IF($CL210="1",AU210,0)</f>
        <v>0</v>
      </c>
      <c r="CS210" s="394">
        <f t="shared" ref="CS210" si="4203">IF($CL210="1",AV210,0)</f>
        <v>0</v>
      </c>
      <c r="CT210" s="394">
        <f t="shared" ref="CT210" si="4204">IF($CL210="1",AW210,0)</f>
        <v>0</v>
      </c>
      <c r="CU210" s="394">
        <f t="shared" ref="CU210" si="4205">IF($CL210="1",AX210,0)</f>
        <v>0</v>
      </c>
      <c r="CV210" s="395">
        <f t="shared" ref="CV210" si="4206">IF($CL210="1",AY210,0)</f>
        <v>0</v>
      </c>
      <c r="CW210" s="393">
        <f>CP210+CT210+CV210</f>
        <v>0</v>
      </c>
      <c r="CX210" s="393">
        <f t="shared" ref="CX210" si="4207">CN210+CR210</f>
        <v>0</v>
      </c>
      <c r="CY210" s="396">
        <f t="shared" ref="CY210" si="4208">IF($CL210="1",AZ210,0)</f>
        <v>0</v>
      </c>
      <c r="CZ210" s="394">
        <f t="shared" ref="CZ210" si="4209">IF($CL210="1",BA210,0)</f>
        <v>0</v>
      </c>
      <c r="DA210" s="394">
        <f t="shared" ref="DA210" si="4210">IF($CL210="1",BB210,0)</f>
        <v>0</v>
      </c>
      <c r="DB210" s="394">
        <f t="shared" ref="DB210" si="4211">IF($CL210="1",BC210,0)</f>
        <v>0</v>
      </c>
      <c r="DC210" s="394">
        <f t="shared" ref="DC210" si="4212">IF($CL210="1",BD210,0)</f>
        <v>0</v>
      </c>
      <c r="DD210" s="394">
        <f t="shared" ref="DD210" si="4213">IF($CL210="1",BE210,0)</f>
        <v>0</v>
      </c>
      <c r="DE210" s="394">
        <f t="shared" ref="DE210" si="4214">IF($CL210="1",BF210,0)</f>
        <v>0</v>
      </c>
      <c r="DF210" s="394">
        <f t="shared" ref="DF210" si="4215">IF($CL210="1",BG210,0)</f>
        <v>0</v>
      </c>
      <c r="DG210" s="394">
        <f t="shared" ref="DG210" si="4216">IF($CL210="1",BH210,0)</f>
        <v>0</v>
      </c>
      <c r="DH210" s="395">
        <f t="shared" ref="DH210" si="4217">IF($CL210="1",BI210,0)</f>
        <v>0</v>
      </c>
      <c r="DI210" s="390">
        <f>DB210+DF210+DH210</f>
        <v>0</v>
      </c>
      <c r="DJ210" s="390">
        <f t="shared" ref="DJ210" si="4218">CZ210+DD210</f>
        <v>0</v>
      </c>
      <c r="DK210" s="431">
        <f>IF(CE210=0,1,0)</f>
        <v>1</v>
      </c>
      <c r="DL210" s="431">
        <f>IFERROR(IF($AF210="N",AH210+AJ210+AL210+AN210,AF210+AH210+AJ210+AL210+AN210),0)*$DK210</f>
        <v>0</v>
      </c>
      <c r="DM210" s="431">
        <f>(AG210+AI210+AK210+AM210+AO210)*$DK210</f>
        <v>0</v>
      </c>
      <c r="DN210" s="431">
        <f>AS210+AW210+AY210-CW210</f>
        <v>0</v>
      </c>
      <c r="DO210" s="431">
        <f>BC210+BG210+BI210-DI210</f>
        <v>0</v>
      </c>
      <c r="DP210" s="431">
        <f>DN210+DO210</f>
        <v>0</v>
      </c>
      <c r="DQ210" s="430" t="str">
        <f>IF(OR(F210=vstupy!B$40,F210=vstupy!B$41,F210=vstupy!B$42,),"0","1")</f>
        <v>0</v>
      </c>
      <c r="DR210" s="396">
        <f>IF($DQ210="1",AQ210,"0")+CF210</f>
        <v>0</v>
      </c>
      <c r="DS210" s="394">
        <f>IF($DQ210="1",AS210,"0")+CG210</f>
        <v>0</v>
      </c>
      <c r="DT210" s="394">
        <f>IF($DQ210="1",AU210,"0")+CH210</f>
        <v>0</v>
      </c>
      <c r="DU210" s="394">
        <f>IF($DQ210="1",AW210,"0")+CI210</f>
        <v>0</v>
      </c>
      <c r="DV210" s="395">
        <f>IF($DQ210="1",AY210,"0")+CJ210</f>
        <v>0</v>
      </c>
      <c r="DW210" s="461">
        <f t="shared" ref="DW210" si="4219">SUM(DR210:DV212)</f>
        <v>0</v>
      </c>
      <c r="DX210" s="396" t="str">
        <f t="shared" ref="DX210" si="4220">IF($DQ210="1",BA210,"0")</f>
        <v>0</v>
      </c>
      <c r="DY210" s="394" t="str">
        <f t="shared" ref="DY210" si="4221">IF($DQ210="1",BC210,"0")</f>
        <v>0</v>
      </c>
      <c r="DZ210" s="394" t="str">
        <f t="shared" ref="DZ210" si="4222">IF($DQ210="1",BE210,"0")</f>
        <v>0</v>
      </c>
      <c r="EA210" s="394" t="str">
        <f>IF($DQ210="1",BG210,"0")</f>
        <v>0</v>
      </c>
      <c r="EB210" s="395" t="str">
        <f>IF($DQ210="1",BI210,"0")</f>
        <v>0</v>
      </c>
      <c r="EC210" s="461">
        <f t="shared" ref="EC210" si="4223">SUM(DX210:EB212)</f>
        <v>0</v>
      </c>
      <c r="ED210" s="462">
        <f>EC210+DW210</f>
        <v>0</v>
      </c>
    </row>
    <row r="211" spans="2:134" ht="12.6" customHeight="1" x14ac:dyDescent="0.2">
      <c r="B211" s="477"/>
      <c r="C211" s="467"/>
      <c r="D211" s="467"/>
      <c r="E211" s="467"/>
      <c r="F211" s="486"/>
      <c r="G211" s="491"/>
      <c r="H211" s="497"/>
      <c r="I211" s="497"/>
      <c r="J211" s="527"/>
      <c r="K211" s="486"/>
      <c r="L211" s="452"/>
      <c r="M211" s="492"/>
      <c r="N211" s="452"/>
      <c r="O211" s="452"/>
      <c r="P211" s="452"/>
      <c r="Q211" s="428"/>
      <c r="R211" s="423"/>
      <c r="S211" s="452"/>
      <c r="T211" s="453"/>
      <c r="U211" s="428"/>
      <c r="V211" s="423"/>
      <c r="W211" s="452"/>
      <c r="X211" s="330" t="s">
        <v>157</v>
      </c>
      <c r="Y211" s="331" t="s">
        <v>152</v>
      </c>
      <c r="Z211" s="332">
        <f>VLOOKUP($X211,vstupy!$B$18:$F$31,MATCH($Y211,vstupy!$B$17:$F$17,0),0)</f>
        <v>0</v>
      </c>
      <c r="AA211" s="333" t="s">
        <v>158</v>
      </c>
      <c r="AB211" s="332">
        <f>VLOOKUP($AA211,vstupy!$B$34:$C$36,2,FALSE)</f>
        <v>0</v>
      </c>
      <c r="AC211" s="332">
        <f t="shared" si="3919"/>
        <v>0</v>
      </c>
      <c r="AD211" s="481"/>
      <c r="AE211" s="474"/>
      <c r="AF211" s="396"/>
      <c r="AG211" s="420"/>
      <c r="AH211" s="420"/>
      <c r="AI211" s="420"/>
      <c r="AJ211" s="420"/>
      <c r="AK211" s="420"/>
      <c r="AL211" s="420"/>
      <c r="AM211" s="427"/>
      <c r="AN211" s="420"/>
      <c r="AO211" s="422"/>
      <c r="AP211" s="396"/>
      <c r="AQ211" s="394"/>
      <c r="AR211" s="394"/>
      <c r="AS211" s="394"/>
      <c r="AT211" s="394"/>
      <c r="AU211" s="394"/>
      <c r="AV211" s="394"/>
      <c r="AW211" s="394"/>
      <c r="AX211" s="394"/>
      <c r="AY211" s="394"/>
      <c r="AZ211" s="394"/>
      <c r="BA211" s="394"/>
      <c r="BB211" s="394"/>
      <c r="BC211" s="394"/>
      <c r="BD211" s="394"/>
      <c r="BE211" s="394"/>
      <c r="BF211" s="394"/>
      <c r="BG211" s="394"/>
      <c r="BH211" s="394"/>
      <c r="BI211" s="534"/>
      <c r="BJ211" s="393"/>
      <c r="BK211" s="396"/>
      <c r="BL211" s="394"/>
      <c r="BM211" s="394"/>
      <c r="BN211" s="394"/>
      <c r="BO211" s="394"/>
      <c r="BP211" s="394"/>
      <c r="BQ211" s="394"/>
      <c r="BR211" s="394"/>
      <c r="BS211" s="394"/>
      <c r="BT211" s="395"/>
      <c r="BU211" s="396"/>
      <c r="BV211" s="394"/>
      <c r="BW211" s="394"/>
      <c r="BX211" s="394"/>
      <c r="BY211" s="394"/>
      <c r="BZ211" s="394"/>
      <c r="CA211" s="394"/>
      <c r="CB211" s="394"/>
      <c r="CC211" s="394"/>
      <c r="CD211" s="395"/>
      <c r="CE211" s="433"/>
      <c r="CF211" s="396"/>
      <c r="CG211" s="394"/>
      <c r="CH211" s="394"/>
      <c r="CI211" s="394"/>
      <c r="CJ211" s="395"/>
      <c r="CK211" s="434"/>
      <c r="CL211" s="436"/>
      <c r="CM211" s="396"/>
      <c r="CN211" s="394"/>
      <c r="CO211" s="394"/>
      <c r="CP211" s="394"/>
      <c r="CQ211" s="394"/>
      <c r="CR211" s="394"/>
      <c r="CS211" s="394"/>
      <c r="CT211" s="394"/>
      <c r="CU211" s="394"/>
      <c r="CV211" s="395"/>
      <c r="CW211" s="393"/>
      <c r="CX211" s="393"/>
      <c r="CY211" s="396"/>
      <c r="CZ211" s="394"/>
      <c r="DA211" s="394"/>
      <c r="DB211" s="394"/>
      <c r="DC211" s="394"/>
      <c r="DD211" s="394"/>
      <c r="DE211" s="394"/>
      <c r="DF211" s="394"/>
      <c r="DG211" s="394"/>
      <c r="DH211" s="395"/>
      <c r="DI211" s="390"/>
      <c r="DJ211" s="390"/>
      <c r="DK211" s="431"/>
      <c r="DL211" s="431"/>
      <c r="DM211" s="431"/>
      <c r="DN211" s="431"/>
      <c r="DO211" s="431"/>
      <c r="DP211" s="431"/>
      <c r="DQ211" s="430"/>
      <c r="DR211" s="396"/>
      <c r="DS211" s="394"/>
      <c r="DT211" s="394"/>
      <c r="DU211" s="394"/>
      <c r="DV211" s="395"/>
      <c r="DW211" s="461"/>
      <c r="DX211" s="396"/>
      <c r="DY211" s="394"/>
      <c r="DZ211" s="394"/>
      <c r="EA211" s="394"/>
      <c r="EB211" s="395"/>
      <c r="EC211" s="461"/>
      <c r="ED211" s="462"/>
    </row>
    <row r="212" spans="2:134" ht="12.6" customHeight="1" x14ac:dyDescent="0.2">
      <c r="B212" s="477"/>
      <c r="C212" s="467"/>
      <c r="D212" s="467"/>
      <c r="E212" s="467"/>
      <c r="F212" s="487"/>
      <c r="G212" s="491"/>
      <c r="H212" s="498"/>
      <c r="I212" s="498"/>
      <c r="J212" s="528"/>
      <c r="K212" s="487"/>
      <c r="L212" s="452"/>
      <c r="M212" s="492"/>
      <c r="N212" s="452"/>
      <c r="O212" s="452"/>
      <c r="P212" s="452"/>
      <c r="Q212" s="428"/>
      <c r="R212" s="423"/>
      <c r="S212" s="452"/>
      <c r="T212" s="453"/>
      <c r="U212" s="428"/>
      <c r="V212" s="423"/>
      <c r="W212" s="452"/>
      <c r="X212" s="330" t="s">
        <v>157</v>
      </c>
      <c r="Y212" s="331" t="s">
        <v>152</v>
      </c>
      <c r="Z212" s="332">
        <f>VLOOKUP($X212,vstupy!$B$18:$F$31,MATCH($Y212,vstupy!$B$17:$F$17,0),0)</f>
        <v>0</v>
      </c>
      <c r="AA212" s="333" t="s">
        <v>158</v>
      </c>
      <c r="AB212" s="332">
        <f>VLOOKUP($AA212,vstupy!$B$34:$C$36,2,FALSE)</f>
        <v>0</v>
      </c>
      <c r="AC212" s="332">
        <f t="shared" si="3919"/>
        <v>0</v>
      </c>
      <c r="AD212" s="482"/>
      <c r="AE212" s="475"/>
      <c r="AF212" s="396"/>
      <c r="AG212" s="420"/>
      <c r="AH212" s="420"/>
      <c r="AI212" s="420"/>
      <c r="AJ212" s="420"/>
      <c r="AK212" s="420"/>
      <c r="AL212" s="420"/>
      <c r="AM212" s="419"/>
      <c r="AN212" s="420"/>
      <c r="AO212" s="422"/>
      <c r="AP212" s="396"/>
      <c r="AQ212" s="394"/>
      <c r="AR212" s="394"/>
      <c r="AS212" s="394"/>
      <c r="AT212" s="394"/>
      <c r="AU212" s="394"/>
      <c r="AV212" s="394"/>
      <c r="AW212" s="394"/>
      <c r="AX212" s="394"/>
      <c r="AY212" s="394"/>
      <c r="AZ212" s="394"/>
      <c r="BA212" s="394"/>
      <c r="BB212" s="394"/>
      <c r="BC212" s="394"/>
      <c r="BD212" s="394"/>
      <c r="BE212" s="394"/>
      <c r="BF212" s="394"/>
      <c r="BG212" s="394"/>
      <c r="BH212" s="394"/>
      <c r="BI212" s="534"/>
      <c r="BJ212" s="393"/>
      <c r="BK212" s="396"/>
      <c r="BL212" s="394"/>
      <c r="BM212" s="394"/>
      <c r="BN212" s="394"/>
      <c r="BO212" s="394"/>
      <c r="BP212" s="394"/>
      <c r="BQ212" s="394"/>
      <c r="BR212" s="394"/>
      <c r="BS212" s="394"/>
      <c r="BT212" s="395"/>
      <c r="BU212" s="396"/>
      <c r="BV212" s="394"/>
      <c r="BW212" s="394"/>
      <c r="BX212" s="394"/>
      <c r="BY212" s="394"/>
      <c r="BZ212" s="394"/>
      <c r="CA212" s="394"/>
      <c r="CB212" s="394"/>
      <c r="CC212" s="394"/>
      <c r="CD212" s="395"/>
      <c r="CE212" s="433"/>
      <c r="CF212" s="396"/>
      <c r="CG212" s="394"/>
      <c r="CH212" s="394"/>
      <c r="CI212" s="394"/>
      <c r="CJ212" s="395"/>
      <c r="CK212" s="434"/>
      <c r="CL212" s="437"/>
      <c r="CM212" s="396"/>
      <c r="CN212" s="394"/>
      <c r="CO212" s="394"/>
      <c r="CP212" s="394"/>
      <c r="CQ212" s="394"/>
      <c r="CR212" s="394"/>
      <c r="CS212" s="394"/>
      <c r="CT212" s="394"/>
      <c r="CU212" s="394"/>
      <c r="CV212" s="395"/>
      <c r="CW212" s="393"/>
      <c r="CX212" s="393"/>
      <c r="CY212" s="396"/>
      <c r="CZ212" s="394"/>
      <c r="DA212" s="394"/>
      <c r="DB212" s="394"/>
      <c r="DC212" s="394"/>
      <c r="DD212" s="394"/>
      <c r="DE212" s="394"/>
      <c r="DF212" s="394"/>
      <c r="DG212" s="394"/>
      <c r="DH212" s="395"/>
      <c r="DI212" s="390"/>
      <c r="DJ212" s="390"/>
      <c r="DK212" s="431"/>
      <c r="DL212" s="431"/>
      <c r="DM212" s="431"/>
      <c r="DN212" s="431"/>
      <c r="DO212" s="431"/>
      <c r="DP212" s="431"/>
      <c r="DQ212" s="430"/>
      <c r="DR212" s="396"/>
      <c r="DS212" s="394"/>
      <c r="DT212" s="394"/>
      <c r="DU212" s="394"/>
      <c r="DV212" s="395"/>
      <c r="DW212" s="461"/>
      <c r="DX212" s="396"/>
      <c r="DY212" s="394"/>
      <c r="DZ212" s="394"/>
      <c r="EA212" s="394"/>
      <c r="EB212" s="395"/>
      <c r="EC212" s="461"/>
      <c r="ED212" s="462"/>
    </row>
    <row r="213" spans="2:134" ht="12.6" customHeight="1" x14ac:dyDescent="0.2">
      <c r="B213" s="499">
        <f t="shared" ref="B213" si="4224">B210+1</f>
        <v>69</v>
      </c>
      <c r="C213" s="466"/>
      <c r="D213" s="466"/>
      <c r="E213" s="466"/>
      <c r="F213" s="470" t="s">
        <v>212</v>
      </c>
      <c r="G213" s="489"/>
      <c r="H213" s="509" t="str">
        <f t="shared" ref="H213" si="4225">IF($F213="3e)  Skoršia transpozícia  - zavedenie transpozície pred termínom ktorý určuje smernica EÚ. "," ","")</f>
        <v/>
      </c>
      <c r="I213" s="509" t="str">
        <f t="shared" ref="I213" si="4226">IF($F213="3e)  Skoršia transpozícia  - zavedenie transpozície pred termínom ktorý určuje smernica EÚ. ",$H213,"NA")</f>
        <v>NA</v>
      </c>
      <c r="J213" s="523">
        <f>IF(I213&gt;12,1,I213/12)</f>
        <v>1</v>
      </c>
      <c r="K213" s="470"/>
      <c r="L213" s="451"/>
      <c r="M213" s="493">
        <f>IF(L213="N",0,L213)</f>
        <v>0</v>
      </c>
      <c r="N213" s="451" t="s">
        <v>212</v>
      </c>
      <c r="O213" s="451"/>
      <c r="P213" s="451"/>
      <c r="Q213" s="429" t="s">
        <v>36</v>
      </c>
      <c r="R213" s="424">
        <f>VLOOKUP(Q213,vstupy!$B$3:$C$15,2,FALSE)</f>
        <v>0</v>
      </c>
      <c r="S213" s="451"/>
      <c r="T213" s="454"/>
      <c r="U213" s="429" t="s">
        <v>36</v>
      </c>
      <c r="V213" s="424">
        <f>VLOOKUP(U213,vstupy!$B$3:$C$15,2,FALSE)</f>
        <v>0</v>
      </c>
      <c r="W213" s="451"/>
      <c r="X213" s="194" t="s">
        <v>157</v>
      </c>
      <c r="Y213" s="208" t="s">
        <v>152</v>
      </c>
      <c r="Z213" s="205">
        <f>VLOOKUP($X213,vstupy!$B$18:$F$31,MATCH($Y213,vstupy!$B$17:$F$17,0),0)</f>
        <v>0</v>
      </c>
      <c r="AA213" s="133" t="s">
        <v>158</v>
      </c>
      <c r="AB213" s="205">
        <f>VLOOKUP($AA213,vstupy!$B$34:$C$36,2,FALSE)</f>
        <v>0</v>
      </c>
      <c r="AC213" s="205">
        <f t="shared" si="3919"/>
        <v>0</v>
      </c>
      <c r="AD213" s="500" t="s">
        <v>36</v>
      </c>
      <c r="AE213" s="473">
        <f>VLOOKUP(AD213,vstupy!$B$3:$C$15,2,FALSE)</f>
        <v>0</v>
      </c>
      <c r="AF213" s="476" t="str">
        <f>IFERROR(IF(M213=0,"N",O213/L213*J213),0)</f>
        <v>N</v>
      </c>
      <c r="AG213" s="420">
        <f>O213*J213</f>
        <v>0</v>
      </c>
      <c r="AH213" s="432">
        <f t="shared" ref="AH213" si="4227">P213*R213*J213</f>
        <v>0</v>
      </c>
      <c r="AI213" s="419">
        <f t="shared" ref="AI213" si="4228">IFERROR(AH213*M213,0)</f>
        <v>0</v>
      </c>
      <c r="AJ213" s="432" t="str">
        <f t="shared" ref="AJ213" si="4229">IFERROR(IF(M213=0,"N",S213/L213*J213),0)</f>
        <v>N</v>
      </c>
      <c r="AK213" s="420">
        <f t="shared" ref="AK213" si="4230">S213*J213</f>
        <v>0</v>
      </c>
      <c r="AL213" s="420">
        <f>T213*V213*J213</f>
        <v>0</v>
      </c>
      <c r="AM213" s="425">
        <f t="shared" ref="AM213" si="4231">IFERROR(AL213*M213,0)</f>
        <v>0</v>
      </c>
      <c r="AN213" s="419">
        <f t="shared" ref="AN213" si="4232">IF(W213&gt;0,IF(AE213&gt;0,($G$5/160)*(W213/60)*AE213*J213,0),IF(AE213&gt;0,($G$5/160)*((AC213+AC214+AC215)/60)*AE213*J213,0))</f>
        <v>0</v>
      </c>
      <c r="AO213" s="422">
        <f>IFERROR(AN213*M213,0)</f>
        <v>0</v>
      </c>
      <c r="AP213" s="396">
        <f t="shared" ref="AP213" si="4233">IF($N213="In (zvyšuje náklady)",AF213,0)</f>
        <v>0</v>
      </c>
      <c r="AQ213" s="394">
        <f t="shared" ref="AQ213" si="4234">IF($N213="In (zvyšuje náklady)",AG213,0)</f>
        <v>0</v>
      </c>
      <c r="AR213" s="394">
        <f t="shared" ref="AR213" si="4235">IF($N213="In (zvyšuje náklady)",AH213,0)</f>
        <v>0</v>
      </c>
      <c r="AS213" s="394">
        <f t="shared" ref="AS213" si="4236">IF($N213="In (zvyšuje náklady)",AI213,0)</f>
        <v>0</v>
      </c>
      <c r="AT213" s="394">
        <f t="shared" ref="AT213" si="4237">IF($N213="In (zvyšuje náklady)",AJ213,0)</f>
        <v>0</v>
      </c>
      <c r="AU213" s="394">
        <f t="shared" ref="AU213" si="4238">IF($N213="In (zvyšuje náklady)",AK213,0)</f>
        <v>0</v>
      </c>
      <c r="AV213" s="394">
        <f t="shared" ref="AV213" si="4239">IF($N213="In (zvyšuje náklady)",AL213,0)</f>
        <v>0</v>
      </c>
      <c r="AW213" s="394">
        <f t="shared" ref="AW213" si="4240">IF($N213="In (zvyšuje náklady)",AM213,0)</f>
        <v>0</v>
      </c>
      <c r="AX213" s="394">
        <f t="shared" ref="AX213" si="4241">IF($N213="In (zvyšuje náklady)",AN213,0)</f>
        <v>0</v>
      </c>
      <c r="AY213" s="394">
        <f t="shared" ref="AY213" si="4242">IF($N213="In (zvyšuje náklady)",AO213,0)</f>
        <v>0</v>
      </c>
      <c r="AZ213" s="394" t="str">
        <f t="shared" ref="AZ213" si="4243">IF($N213="Out (znižuje náklady)",AF213,"0")</f>
        <v>0</v>
      </c>
      <c r="BA213" s="394" t="str">
        <f t="shared" ref="BA213" si="4244">IF($N213="Out (znižuje náklady)",AG213,"0")</f>
        <v>0</v>
      </c>
      <c r="BB213" s="394" t="str">
        <f t="shared" ref="BB213" si="4245">IF($N213="Out (znižuje náklady)",AH213,"0")</f>
        <v>0</v>
      </c>
      <c r="BC213" s="394" t="str">
        <f t="shared" ref="BC213" si="4246">IF($N213="Out (znižuje náklady)",AI213,"0")</f>
        <v>0</v>
      </c>
      <c r="BD213" s="394" t="str">
        <f t="shared" ref="BD213" si="4247">IF($N213="Out (znižuje náklady)",AJ213,"0")</f>
        <v>0</v>
      </c>
      <c r="BE213" s="394" t="str">
        <f t="shared" ref="BE213" si="4248">IF($N213="Out (znižuje náklady)",AK213,"0")</f>
        <v>0</v>
      </c>
      <c r="BF213" s="394" t="str">
        <f t="shared" ref="BF213" si="4249">IF($N213="Out (znižuje náklady)",AL213,"0")</f>
        <v>0</v>
      </c>
      <c r="BG213" s="394" t="str">
        <f t="shared" ref="BG213" si="4250">IF($N213="Out (znižuje náklady)",AM213,"0")</f>
        <v>0</v>
      </c>
      <c r="BH213" s="394" t="str">
        <f t="shared" ref="BH213" si="4251">IF($N213="Out (znižuje náklady)",AN213,"0")</f>
        <v>0</v>
      </c>
      <c r="BI213" s="534" t="str">
        <f t="shared" ref="BI213" si="4252">IF($N213="Out (znižuje náklady)",AO213,"0")</f>
        <v>0</v>
      </c>
      <c r="BJ213" s="393">
        <f>IF(F213=vstupy!$B$47,0,1)</f>
        <v>1</v>
      </c>
      <c r="BK213" s="396">
        <f t="shared" ref="BK213" si="4253">$BJ213*AP213</f>
        <v>0</v>
      </c>
      <c r="BL213" s="394">
        <f t="shared" ref="BL213" si="4254">$BJ213*AQ213</f>
        <v>0</v>
      </c>
      <c r="BM213" s="394">
        <f t="shared" ref="BM213" si="4255">$BJ213*AR213</f>
        <v>0</v>
      </c>
      <c r="BN213" s="394">
        <f t="shared" ref="BN213" si="4256">$BJ213*AS213</f>
        <v>0</v>
      </c>
      <c r="BO213" s="394">
        <f t="shared" ref="BO213" si="4257">$BJ213*AT213</f>
        <v>0</v>
      </c>
      <c r="BP213" s="394">
        <f t="shared" ref="BP213" si="4258">$BJ213*AU213</f>
        <v>0</v>
      </c>
      <c r="BQ213" s="394">
        <f t="shared" ref="BQ213" si="4259">$BJ213*AV213</f>
        <v>0</v>
      </c>
      <c r="BR213" s="394">
        <f t="shared" ref="BR213" si="4260">$BJ213*AW213</f>
        <v>0</v>
      </c>
      <c r="BS213" s="394">
        <f t="shared" ref="BS213" si="4261">$BJ213*AX213</f>
        <v>0</v>
      </c>
      <c r="BT213" s="395">
        <f t="shared" ref="BT213" si="4262">$BJ213*AY213</f>
        <v>0</v>
      </c>
      <c r="BU213" s="396">
        <f t="shared" ref="BU213" si="4263">$BJ213*AZ213</f>
        <v>0</v>
      </c>
      <c r="BV213" s="394">
        <f t="shared" ref="BV213" si="4264">$BJ213*BA213</f>
        <v>0</v>
      </c>
      <c r="BW213" s="394">
        <f t="shared" ref="BW213" si="4265">$BJ213*BB213</f>
        <v>0</v>
      </c>
      <c r="BX213" s="394">
        <f t="shared" ref="BX213" si="4266">$BJ213*BC213</f>
        <v>0</v>
      </c>
      <c r="BY213" s="394">
        <f t="shared" ref="BY213" si="4267">$BJ213*BD213</f>
        <v>0</v>
      </c>
      <c r="BZ213" s="394">
        <f t="shared" ref="BZ213" si="4268">$BJ213*BE213</f>
        <v>0</v>
      </c>
      <c r="CA213" s="394">
        <f t="shared" ref="CA213" si="4269">$BJ213*BF213</f>
        <v>0</v>
      </c>
      <c r="CB213" s="394">
        <f t="shared" ref="CB213" si="4270">$BJ213*BG213</f>
        <v>0</v>
      </c>
      <c r="CC213" s="394">
        <f t="shared" ref="CC213" si="4271">$BJ213*BH213</f>
        <v>0</v>
      </c>
      <c r="CD213" s="395">
        <f t="shared" ref="CD213" si="4272">$BJ213*BI213</f>
        <v>0</v>
      </c>
      <c r="CE213" s="433">
        <f>IF(N213="Nemení sa",1,0)</f>
        <v>0</v>
      </c>
      <c r="CF213" s="396">
        <f>AG213*$CE213</f>
        <v>0</v>
      </c>
      <c r="CG213" s="394">
        <f>AI213*$CE213</f>
        <v>0</v>
      </c>
      <c r="CH213" s="394">
        <f>AK213*$CE213</f>
        <v>0</v>
      </c>
      <c r="CI213" s="394">
        <f>AM213*$CE213</f>
        <v>0</v>
      </c>
      <c r="CJ213" s="395">
        <f>AO213*$CE213</f>
        <v>0</v>
      </c>
      <c r="CK213" s="434">
        <f t="shared" ref="CK213" si="4273">SUM(CF213:CJ215)</f>
        <v>0</v>
      </c>
      <c r="CL213" s="435">
        <f>IF(F213=vstupy!B$42,"1",0)</f>
        <v>0</v>
      </c>
      <c r="CM213" s="396">
        <f t="shared" ref="CM213" si="4274">IF($CL213="1",AP213,0)</f>
        <v>0</v>
      </c>
      <c r="CN213" s="394">
        <f t="shared" ref="CN213" si="4275">IF($CL213="1",AQ213,0)</f>
        <v>0</v>
      </c>
      <c r="CO213" s="394">
        <f t="shared" ref="CO213" si="4276">IF($CL213="1",AR213,0)</f>
        <v>0</v>
      </c>
      <c r="CP213" s="394">
        <f t="shared" ref="CP213" si="4277">IF($CL213="1",AS213,0)</f>
        <v>0</v>
      </c>
      <c r="CQ213" s="394">
        <f t="shared" ref="CQ213" si="4278">IF($CL213="1",AT213,0)</f>
        <v>0</v>
      </c>
      <c r="CR213" s="394">
        <f t="shared" ref="CR213" si="4279">IF($CL213="1",AU213,0)</f>
        <v>0</v>
      </c>
      <c r="CS213" s="394">
        <f t="shared" ref="CS213" si="4280">IF($CL213="1",AV213,0)</f>
        <v>0</v>
      </c>
      <c r="CT213" s="394">
        <f t="shared" ref="CT213" si="4281">IF($CL213="1",AW213,0)</f>
        <v>0</v>
      </c>
      <c r="CU213" s="394">
        <f t="shared" ref="CU213" si="4282">IF($CL213="1",AX213,0)</f>
        <v>0</v>
      </c>
      <c r="CV213" s="395">
        <f t="shared" ref="CV213" si="4283">IF($CL213="1",AY213,0)</f>
        <v>0</v>
      </c>
      <c r="CW213" s="393">
        <f>CP213+CT213+CV213</f>
        <v>0</v>
      </c>
      <c r="CX213" s="393">
        <f t="shared" ref="CX213" si="4284">CN213+CR213</f>
        <v>0</v>
      </c>
      <c r="CY213" s="396">
        <f t="shared" ref="CY213" si="4285">IF($CL213="1",AZ213,0)</f>
        <v>0</v>
      </c>
      <c r="CZ213" s="394">
        <f t="shared" ref="CZ213" si="4286">IF($CL213="1",BA213,0)</f>
        <v>0</v>
      </c>
      <c r="DA213" s="394">
        <f t="shared" ref="DA213" si="4287">IF($CL213="1",BB213,0)</f>
        <v>0</v>
      </c>
      <c r="DB213" s="394">
        <f t="shared" ref="DB213" si="4288">IF($CL213="1",BC213,0)</f>
        <v>0</v>
      </c>
      <c r="DC213" s="394">
        <f t="shared" ref="DC213" si="4289">IF($CL213="1",BD213,0)</f>
        <v>0</v>
      </c>
      <c r="DD213" s="394">
        <f t="shared" ref="DD213" si="4290">IF($CL213="1",BE213,0)</f>
        <v>0</v>
      </c>
      <c r="DE213" s="394">
        <f t="shared" ref="DE213" si="4291">IF($CL213="1",BF213,0)</f>
        <v>0</v>
      </c>
      <c r="DF213" s="394">
        <f t="shared" ref="DF213" si="4292">IF($CL213="1",BG213,0)</f>
        <v>0</v>
      </c>
      <c r="DG213" s="394">
        <f t="shared" ref="DG213" si="4293">IF($CL213="1",BH213,0)</f>
        <v>0</v>
      </c>
      <c r="DH213" s="395">
        <f t="shared" ref="DH213" si="4294">IF($CL213="1",BI213,0)</f>
        <v>0</v>
      </c>
      <c r="DI213" s="390">
        <f>DB213+DF213+DH213</f>
        <v>0</v>
      </c>
      <c r="DJ213" s="390">
        <f t="shared" ref="DJ213" si="4295">CZ213+DD213</f>
        <v>0</v>
      </c>
      <c r="DK213" s="431">
        <f>IF(CE213=0,1,0)</f>
        <v>1</v>
      </c>
      <c r="DL213" s="431">
        <f>IFERROR(IF($AF213="N",AH213+AJ213+AL213+AN213,AF213+AH213+AJ213+AL213+AN213),0)*$DK213</f>
        <v>0</v>
      </c>
      <c r="DM213" s="431">
        <f>(AG213+AI213+AK213+AM213+AO213)*$DK213</f>
        <v>0</v>
      </c>
      <c r="DN213" s="431">
        <f>AS213+AW213+AY213-CW213</f>
        <v>0</v>
      </c>
      <c r="DO213" s="431">
        <f>BC213+BG213+BI213-DI213</f>
        <v>0</v>
      </c>
      <c r="DP213" s="431">
        <f>DN213+DO213</f>
        <v>0</v>
      </c>
      <c r="DQ213" s="430" t="str">
        <f>IF(OR(F213=vstupy!B$40,F213=vstupy!B$41,F213=vstupy!B$42,),"0","1")</f>
        <v>0</v>
      </c>
      <c r="DR213" s="396">
        <f>IF($DQ213="1",AQ213,"0")+CF213</f>
        <v>0</v>
      </c>
      <c r="DS213" s="394">
        <f>IF($DQ213="1",AS213,"0")+CG213</f>
        <v>0</v>
      </c>
      <c r="DT213" s="394">
        <f>IF($DQ213="1",AU213,"0")+CH213</f>
        <v>0</v>
      </c>
      <c r="DU213" s="394">
        <f>IF($DQ213="1",AW213,"0")+CI213</f>
        <v>0</v>
      </c>
      <c r="DV213" s="395">
        <f>IF($DQ213="1",AY213,"0")+CJ213</f>
        <v>0</v>
      </c>
      <c r="DW213" s="461">
        <f t="shared" ref="DW213" si="4296">SUM(DR213:DV215)</f>
        <v>0</v>
      </c>
      <c r="DX213" s="396" t="str">
        <f t="shared" ref="DX213" si="4297">IF($DQ213="1",BA213,"0")</f>
        <v>0</v>
      </c>
      <c r="DY213" s="394" t="str">
        <f t="shared" ref="DY213" si="4298">IF($DQ213="1",BC213,"0")</f>
        <v>0</v>
      </c>
      <c r="DZ213" s="394" t="str">
        <f t="shared" ref="DZ213" si="4299">IF($DQ213="1",BE213,"0")</f>
        <v>0</v>
      </c>
      <c r="EA213" s="394" t="str">
        <f>IF($DQ213="1",BG213,"0")</f>
        <v>0</v>
      </c>
      <c r="EB213" s="395" t="str">
        <f>IF($DQ213="1",BI213,"0")</f>
        <v>0</v>
      </c>
      <c r="EC213" s="461">
        <f t="shared" ref="EC213" si="4300">SUM(DX213:EB215)</f>
        <v>0</v>
      </c>
      <c r="ED213" s="462">
        <f>EC213+DW213</f>
        <v>0</v>
      </c>
    </row>
    <row r="214" spans="2:134" ht="12.6" customHeight="1" x14ac:dyDescent="0.2">
      <c r="B214" s="499"/>
      <c r="C214" s="466"/>
      <c r="D214" s="466"/>
      <c r="E214" s="466"/>
      <c r="F214" s="471"/>
      <c r="G214" s="489"/>
      <c r="H214" s="510"/>
      <c r="I214" s="510"/>
      <c r="J214" s="524"/>
      <c r="K214" s="471"/>
      <c r="L214" s="451"/>
      <c r="M214" s="493"/>
      <c r="N214" s="451"/>
      <c r="O214" s="451"/>
      <c r="P214" s="451"/>
      <c r="Q214" s="429"/>
      <c r="R214" s="424"/>
      <c r="S214" s="451"/>
      <c r="T214" s="454"/>
      <c r="U214" s="429"/>
      <c r="V214" s="424"/>
      <c r="W214" s="451"/>
      <c r="X214" s="194" t="s">
        <v>157</v>
      </c>
      <c r="Y214" s="208" t="s">
        <v>152</v>
      </c>
      <c r="Z214" s="205">
        <f>VLOOKUP($X214,vstupy!$B$18:$F$31,MATCH($Y214,vstupy!$B$17:$F$17,0),0)</f>
        <v>0</v>
      </c>
      <c r="AA214" s="133" t="s">
        <v>158</v>
      </c>
      <c r="AB214" s="205">
        <f>VLOOKUP($AA214,vstupy!$B$34:$C$36,2,FALSE)</f>
        <v>0</v>
      </c>
      <c r="AC214" s="205">
        <f t="shared" si="3919"/>
        <v>0</v>
      </c>
      <c r="AD214" s="501"/>
      <c r="AE214" s="474"/>
      <c r="AF214" s="396"/>
      <c r="AG214" s="420"/>
      <c r="AH214" s="420"/>
      <c r="AI214" s="420"/>
      <c r="AJ214" s="420"/>
      <c r="AK214" s="420"/>
      <c r="AL214" s="420"/>
      <c r="AM214" s="427"/>
      <c r="AN214" s="420"/>
      <c r="AO214" s="422"/>
      <c r="AP214" s="396"/>
      <c r="AQ214" s="394"/>
      <c r="AR214" s="394"/>
      <c r="AS214" s="394"/>
      <c r="AT214" s="394"/>
      <c r="AU214" s="394"/>
      <c r="AV214" s="394"/>
      <c r="AW214" s="394"/>
      <c r="AX214" s="394"/>
      <c r="AY214" s="394"/>
      <c r="AZ214" s="394"/>
      <c r="BA214" s="394"/>
      <c r="BB214" s="394"/>
      <c r="BC214" s="394"/>
      <c r="BD214" s="394"/>
      <c r="BE214" s="394"/>
      <c r="BF214" s="394"/>
      <c r="BG214" s="394"/>
      <c r="BH214" s="394"/>
      <c r="BI214" s="534"/>
      <c r="BJ214" s="393"/>
      <c r="BK214" s="396"/>
      <c r="BL214" s="394"/>
      <c r="BM214" s="394"/>
      <c r="BN214" s="394"/>
      <c r="BO214" s="394"/>
      <c r="BP214" s="394"/>
      <c r="BQ214" s="394"/>
      <c r="BR214" s="394"/>
      <c r="BS214" s="394"/>
      <c r="BT214" s="395"/>
      <c r="BU214" s="396"/>
      <c r="BV214" s="394"/>
      <c r="BW214" s="394"/>
      <c r="BX214" s="394"/>
      <c r="BY214" s="394"/>
      <c r="BZ214" s="394"/>
      <c r="CA214" s="394"/>
      <c r="CB214" s="394"/>
      <c r="CC214" s="394"/>
      <c r="CD214" s="395"/>
      <c r="CE214" s="433"/>
      <c r="CF214" s="396"/>
      <c r="CG214" s="394"/>
      <c r="CH214" s="394"/>
      <c r="CI214" s="394"/>
      <c r="CJ214" s="395"/>
      <c r="CK214" s="434"/>
      <c r="CL214" s="436"/>
      <c r="CM214" s="396"/>
      <c r="CN214" s="394"/>
      <c r="CO214" s="394"/>
      <c r="CP214" s="394"/>
      <c r="CQ214" s="394"/>
      <c r="CR214" s="394"/>
      <c r="CS214" s="394"/>
      <c r="CT214" s="394"/>
      <c r="CU214" s="394"/>
      <c r="CV214" s="395"/>
      <c r="CW214" s="393"/>
      <c r="CX214" s="393"/>
      <c r="CY214" s="396"/>
      <c r="CZ214" s="394"/>
      <c r="DA214" s="394"/>
      <c r="DB214" s="394"/>
      <c r="DC214" s="394"/>
      <c r="DD214" s="394"/>
      <c r="DE214" s="394"/>
      <c r="DF214" s="394"/>
      <c r="DG214" s="394"/>
      <c r="DH214" s="395"/>
      <c r="DI214" s="390"/>
      <c r="DJ214" s="390"/>
      <c r="DK214" s="431"/>
      <c r="DL214" s="431"/>
      <c r="DM214" s="431"/>
      <c r="DN214" s="431"/>
      <c r="DO214" s="431"/>
      <c r="DP214" s="431"/>
      <c r="DQ214" s="430"/>
      <c r="DR214" s="396"/>
      <c r="DS214" s="394"/>
      <c r="DT214" s="394"/>
      <c r="DU214" s="394"/>
      <c r="DV214" s="395"/>
      <c r="DW214" s="461"/>
      <c r="DX214" s="396"/>
      <c r="DY214" s="394"/>
      <c r="DZ214" s="394"/>
      <c r="EA214" s="394"/>
      <c r="EB214" s="395"/>
      <c r="EC214" s="461"/>
      <c r="ED214" s="462"/>
    </row>
    <row r="215" spans="2:134" ht="12.6" customHeight="1" x14ac:dyDescent="0.2">
      <c r="B215" s="499"/>
      <c r="C215" s="466"/>
      <c r="D215" s="466"/>
      <c r="E215" s="466"/>
      <c r="F215" s="472"/>
      <c r="G215" s="489"/>
      <c r="H215" s="511"/>
      <c r="I215" s="511"/>
      <c r="J215" s="525"/>
      <c r="K215" s="472"/>
      <c r="L215" s="451"/>
      <c r="M215" s="493"/>
      <c r="N215" s="451"/>
      <c r="O215" s="451"/>
      <c r="P215" s="451"/>
      <c r="Q215" s="429"/>
      <c r="R215" s="424"/>
      <c r="S215" s="451"/>
      <c r="T215" s="454"/>
      <c r="U215" s="429"/>
      <c r="V215" s="424"/>
      <c r="W215" s="451"/>
      <c r="X215" s="194" t="s">
        <v>157</v>
      </c>
      <c r="Y215" s="208" t="s">
        <v>152</v>
      </c>
      <c r="Z215" s="205">
        <f>VLOOKUP($X215,vstupy!$B$18:$F$31,MATCH($Y215,vstupy!$B$17:$F$17,0),0)</f>
        <v>0</v>
      </c>
      <c r="AA215" s="133" t="s">
        <v>158</v>
      </c>
      <c r="AB215" s="205">
        <f>VLOOKUP($AA215,vstupy!$B$34:$C$36,2,FALSE)</f>
        <v>0</v>
      </c>
      <c r="AC215" s="205">
        <f t="shared" si="3919"/>
        <v>0</v>
      </c>
      <c r="AD215" s="502"/>
      <c r="AE215" s="475"/>
      <c r="AF215" s="396"/>
      <c r="AG215" s="420"/>
      <c r="AH215" s="420"/>
      <c r="AI215" s="420"/>
      <c r="AJ215" s="420"/>
      <c r="AK215" s="420"/>
      <c r="AL215" s="420"/>
      <c r="AM215" s="419"/>
      <c r="AN215" s="420"/>
      <c r="AO215" s="422"/>
      <c r="AP215" s="396"/>
      <c r="AQ215" s="394"/>
      <c r="AR215" s="394"/>
      <c r="AS215" s="394"/>
      <c r="AT215" s="394"/>
      <c r="AU215" s="394"/>
      <c r="AV215" s="394"/>
      <c r="AW215" s="394"/>
      <c r="AX215" s="394"/>
      <c r="AY215" s="394"/>
      <c r="AZ215" s="394"/>
      <c r="BA215" s="394"/>
      <c r="BB215" s="394"/>
      <c r="BC215" s="394"/>
      <c r="BD215" s="394"/>
      <c r="BE215" s="394"/>
      <c r="BF215" s="394"/>
      <c r="BG215" s="394"/>
      <c r="BH215" s="394"/>
      <c r="BI215" s="534"/>
      <c r="BJ215" s="393"/>
      <c r="BK215" s="396"/>
      <c r="BL215" s="394"/>
      <c r="BM215" s="394"/>
      <c r="BN215" s="394"/>
      <c r="BO215" s="394"/>
      <c r="BP215" s="394"/>
      <c r="BQ215" s="394"/>
      <c r="BR215" s="394"/>
      <c r="BS215" s="394"/>
      <c r="BT215" s="395"/>
      <c r="BU215" s="396"/>
      <c r="BV215" s="394"/>
      <c r="BW215" s="394"/>
      <c r="BX215" s="394"/>
      <c r="BY215" s="394"/>
      <c r="BZ215" s="394"/>
      <c r="CA215" s="394"/>
      <c r="CB215" s="394"/>
      <c r="CC215" s="394"/>
      <c r="CD215" s="395"/>
      <c r="CE215" s="433"/>
      <c r="CF215" s="396"/>
      <c r="CG215" s="394"/>
      <c r="CH215" s="394"/>
      <c r="CI215" s="394"/>
      <c r="CJ215" s="395"/>
      <c r="CK215" s="434"/>
      <c r="CL215" s="437"/>
      <c r="CM215" s="396"/>
      <c r="CN215" s="394"/>
      <c r="CO215" s="394"/>
      <c r="CP215" s="394"/>
      <c r="CQ215" s="394"/>
      <c r="CR215" s="394"/>
      <c r="CS215" s="394"/>
      <c r="CT215" s="394"/>
      <c r="CU215" s="394"/>
      <c r="CV215" s="395"/>
      <c r="CW215" s="393"/>
      <c r="CX215" s="393"/>
      <c r="CY215" s="396"/>
      <c r="CZ215" s="394"/>
      <c r="DA215" s="394"/>
      <c r="DB215" s="394"/>
      <c r="DC215" s="394"/>
      <c r="DD215" s="394"/>
      <c r="DE215" s="394"/>
      <c r="DF215" s="394"/>
      <c r="DG215" s="394"/>
      <c r="DH215" s="395"/>
      <c r="DI215" s="390"/>
      <c r="DJ215" s="390"/>
      <c r="DK215" s="431"/>
      <c r="DL215" s="431"/>
      <c r="DM215" s="431"/>
      <c r="DN215" s="431"/>
      <c r="DO215" s="431"/>
      <c r="DP215" s="431"/>
      <c r="DQ215" s="430"/>
      <c r="DR215" s="396"/>
      <c r="DS215" s="394"/>
      <c r="DT215" s="394"/>
      <c r="DU215" s="394"/>
      <c r="DV215" s="395"/>
      <c r="DW215" s="461"/>
      <c r="DX215" s="396"/>
      <c r="DY215" s="394"/>
      <c r="DZ215" s="394"/>
      <c r="EA215" s="394"/>
      <c r="EB215" s="395"/>
      <c r="EC215" s="461"/>
      <c r="ED215" s="462"/>
    </row>
    <row r="216" spans="2:134" ht="12.6" customHeight="1" x14ac:dyDescent="0.2">
      <c r="B216" s="477">
        <f t="shared" ref="B216" si="4301">B213+1</f>
        <v>70</v>
      </c>
      <c r="C216" s="467"/>
      <c r="D216" s="467"/>
      <c r="E216" s="467"/>
      <c r="F216" s="485" t="s">
        <v>212</v>
      </c>
      <c r="G216" s="491"/>
      <c r="H216" s="496" t="str">
        <f t="shared" ref="H216" si="4302">IF($F216="3e)  Skoršia transpozícia  - zavedenie transpozície pred termínom ktorý určuje smernica EÚ. "," ","")</f>
        <v/>
      </c>
      <c r="I216" s="496" t="str">
        <f t="shared" ref="I216" si="4303">IF($F216="3e)  Skoršia transpozícia  - zavedenie transpozície pred termínom ktorý určuje smernica EÚ. ",$H216,"NA")</f>
        <v>NA</v>
      </c>
      <c r="J216" s="526">
        <f>IF(I216&gt;12,1,I216/12)</f>
        <v>1</v>
      </c>
      <c r="K216" s="485"/>
      <c r="L216" s="452"/>
      <c r="M216" s="492">
        <f>IF(L216="N",0,L216)</f>
        <v>0</v>
      </c>
      <c r="N216" s="452" t="s">
        <v>212</v>
      </c>
      <c r="O216" s="452"/>
      <c r="P216" s="452"/>
      <c r="Q216" s="428" t="s">
        <v>36</v>
      </c>
      <c r="R216" s="423">
        <f>VLOOKUP(Q216,vstupy!$B$3:$C$15,2,FALSE)</f>
        <v>0</v>
      </c>
      <c r="S216" s="452"/>
      <c r="T216" s="453"/>
      <c r="U216" s="428" t="s">
        <v>36</v>
      </c>
      <c r="V216" s="423">
        <f>VLOOKUP(U216,vstupy!$B$3:$C$15,2,FALSE)</f>
        <v>0</v>
      </c>
      <c r="W216" s="452"/>
      <c r="X216" s="330" t="s">
        <v>157</v>
      </c>
      <c r="Y216" s="331" t="s">
        <v>152</v>
      </c>
      <c r="Z216" s="332">
        <f>VLOOKUP($X216,vstupy!$B$18:$F$31,MATCH($Y216,vstupy!$B$17:$F$17,0),0)</f>
        <v>0</v>
      </c>
      <c r="AA216" s="333" t="s">
        <v>158</v>
      </c>
      <c r="AB216" s="332">
        <f>VLOOKUP($AA216,vstupy!$B$34:$C$36,2,FALSE)</f>
        <v>0</v>
      </c>
      <c r="AC216" s="332">
        <f t="shared" si="3919"/>
        <v>0</v>
      </c>
      <c r="AD216" s="480" t="s">
        <v>36</v>
      </c>
      <c r="AE216" s="473">
        <f>VLOOKUP(AD216,vstupy!$B$3:$C$15,2,FALSE)</f>
        <v>0</v>
      </c>
      <c r="AF216" s="476" t="str">
        <f>IFERROR(IF(M216=0,"N",O216/L216*J216),0)</f>
        <v>N</v>
      </c>
      <c r="AG216" s="420">
        <f>O216*J216</f>
        <v>0</v>
      </c>
      <c r="AH216" s="432">
        <f t="shared" ref="AH216" si="4304">P216*R216*J216</f>
        <v>0</v>
      </c>
      <c r="AI216" s="419">
        <f t="shared" ref="AI216" si="4305">IFERROR(AH216*M216,0)</f>
        <v>0</v>
      </c>
      <c r="AJ216" s="432" t="str">
        <f t="shared" ref="AJ216" si="4306">IFERROR(IF(M216=0,"N",S216/L216*J216),0)</f>
        <v>N</v>
      </c>
      <c r="AK216" s="420">
        <f t="shared" ref="AK216" si="4307">S216*J216</f>
        <v>0</v>
      </c>
      <c r="AL216" s="420">
        <f>T216*V216*J216</f>
        <v>0</v>
      </c>
      <c r="AM216" s="425">
        <f t="shared" ref="AM216" si="4308">IFERROR(AL216*M216,0)</f>
        <v>0</v>
      </c>
      <c r="AN216" s="419">
        <f t="shared" ref="AN216" si="4309">IF(W216&gt;0,IF(AE216&gt;0,($G$5/160)*(W216/60)*AE216*J216,0),IF(AE216&gt;0,($G$5/160)*((AC216+AC217+AC218)/60)*AE216*J216,0))</f>
        <v>0</v>
      </c>
      <c r="AO216" s="422">
        <f>IFERROR(AN216*M216,0)</f>
        <v>0</v>
      </c>
      <c r="AP216" s="396">
        <f t="shared" ref="AP216" si="4310">IF($N216="In (zvyšuje náklady)",AF216,0)</f>
        <v>0</v>
      </c>
      <c r="AQ216" s="394">
        <f t="shared" ref="AQ216" si="4311">IF($N216="In (zvyšuje náklady)",AG216,0)</f>
        <v>0</v>
      </c>
      <c r="AR216" s="394">
        <f t="shared" ref="AR216" si="4312">IF($N216="In (zvyšuje náklady)",AH216,0)</f>
        <v>0</v>
      </c>
      <c r="AS216" s="394">
        <f t="shared" ref="AS216" si="4313">IF($N216="In (zvyšuje náklady)",AI216,0)</f>
        <v>0</v>
      </c>
      <c r="AT216" s="394">
        <f t="shared" ref="AT216" si="4314">IF($N216="In (zvyšuje náklady)",AJ216,0)</f>
        <v>0</v>
      </c>
      <c r="AU216" s="394">
        <f t="shared" ref="AU216" si="4315">IF($N216="In (zvyšuje náklady)",AK216,0)</f>
        <v>0</v>
      </c>
      <c r="AV216" s="394">
        <f t="shared" ref="AV216" si="4316">IF($N216="In (zvyšuje náklady)",AL216,0)</f>
        <v>0</v>
      </c>
      <c r="AW216" s="394">
        <f t="shared" ref="AW216" si="4317">IF($N216="In (zvyšuje náklady)",AM216,0)</f>
        <v>0</v>
      </c>
      <c r="AX216" s="394">
        <f t="shared" ref="AX216" si="4318">IF($N216="In (zvyšuje náklady)",AN216,0)</f>
        <v>0</v>
      </c>
      <c r="AY216" s="394">
        <f t="shared" ref="AY216" si="4319">IF($N216="In (zvyšuje náklady)",AO216,0)</f>
        <v>0</v>
      </c>
      <c r="AZ216" s="394" t="str">
        <f t="shared" ref="AZ216" si="4320">IF($N216="Out (znižuje náklady)",AF216,"0")</f>
        <v>0</v>
      </c>
      <c r="BA216" s="394" t="str">
        <f t="shared" ref="BA216" si="4321">IF($N216="Out (znižuje náklady)",AG216,"0")</f>
        <v>0</v>
      </c>
      <c r="BB216" s="394" t="str">
        <f t="shared" ref="BB216" si="4322">IF($N216="Out (znižuje náklady)",AH216,"0")</f>
        <v>0</v>
      </c>
      <c r="BC216" s="394" t="str">
        <f t="shared" ref="BC216" si="4323">IF($N216="Out (znižuje náklady)",AI216,"0")</f>
        <v>0</v>
      </c>
      <c r="BD216" s="394" t="str">
        <f t="shared" ref="BD216" si="4324">IF($N216="Out (znižuje náklady)",AJ216,"0")</f>
        <v>0</v>
      </c>
      <c r="BE216" s="394" t="str">
        <f t="shared" ref="BE216" si="4325">IF($N216="Out (znižuje náklady)",AK216,"0")</f>
        <v>0</v>
      </c>
      <c r="BF216" s="394" t="str">
        <f t="shared" ref="BF216" si="4326">IF($N216="Out (znižuje náklady)",AL216,"0")</f>
        <v>0</v>
      </c>
      <c r="BG216" s="394" t="str">
        <f t="shared" ref="BG216" si="4327">IF($N216="Out (znižuje náklady)",AM216,"0")</f>
        <v>0</v>
      </c>
      <c r="BH216" s="394" t="str">
        <f t="shared" ref="BH216" si="4328">IF($N216="Out (znižuje náklady)",AN216,"0")</f>
        <v>0</v>
      </c>
      <c r="BI216" s="534" t="str">
        <f t="shared" ref="BI216" si="4329">IF($N216="Out (znižuje náklady)",AO216,"0")</f>
        <v>0</v>
      </c>
      <c r="BJ216" s="393">
        <f>IF(F216=vstupy!$B$47,0,1)</f>
        <v>1</v>
      </c>
      <c r="BK216" s="396">
        <f t="shared" ref="BK216" si="4330">$BJ216*AP216</f>
        <v>0</v>
      </c>
      <c r="BL216" s="394">
        <f t="shared" ref="BL216" si="4331">$BJ216*AQ216</f>
        <v>0</v>
      </c>
      <c r="BM216" s="394">
        <f t="shared" ref="BM216" si="4332">$BJ216*AR216</f>
        <v>0</v>
      </c>
      <c r="BN216" s="394">
        <f t="shared" ref="BN216" si="4333">$BJ216*AS216</f>
        <v>0</v>
      </c>
      <c r="BO216" s="394">
        <f t="shared" ref="BO216" si="4334">$BJ216*AT216</f>
        <v>0</v>
      </c>
      <c r="BP216" s="394">
        <f t="shared" ref="BP216" si="4335">$BJ216*AU216</f>
        <v>0</v>
      </c>
      <c r="BQ216" s="394">
        <f t="shared" ref="BQ216" si="4336">$BJ216*AV216</f>
        <v>0</v>
      </c>
      <c r="BR216" s="394">
        <f t="shared" ref="BR216" si="4337">$BJ216*AW216</f>
        <v>0</v>
      </c>
      <c r="BS216" s="394">
        <f t="shared" ref="BS216" si="4338">$BJ216*AX216</f>
        <v>0</v>
      </c>
      <c r="BT216" s="395">
        <f t="shared" ref="BT216" si="4339">$BJ216*AY216</f>
        <v>0</v>
      </c>
      <c r="BU216" s="396">
        <f t="shared" ref="BU216" si="4340">$BJ216*AZ216</f>
        <v>0</v>
      </c>
      <c r="BV216" s="394">
        <f t="shared" ref="BV216" si="4341">$BJ216*BA216</f>
        <v>0</v>
      </c>
      <c r="BW216" s="394">
        <f t="shared" ref="BW216" si="4342">$BJ216*BB216</f>
        <v>0</v>
      </c>
      <c r="BX216" s="394">
        <f t="shared" ref="BX216" si="4343">$BJ216*BC216</f>
        <v>0</v>
      </c>
      <c r="BY216" s="394">
        <f t="shared" ref="BY216" si="4344">$BJ216*BD216</f>
        <v>0</v>
      </c>
      <c r="BZ216" s="394">
        <f t="shared" ref="BZ216" si="4345">$BJ216*BE216</f>
        <v>0</v>
      </c>
      <c r="CA216" s="394">
        <f t="shared" ref="CA216" si="4346">$BJ216*BF216</f>
        <v>0</v>
      </c>
      <c r="CB216" s="394">
        <f t="shared" ref="CB216" si="4347">$BJ216*BG216</f>
        <v>0</v>
      </c>
      <c r="CC216" s="394">
        <f t="shared" ref="CC216" si="4348">$BJ216*BH216</f>
        <v>0</v>
      </c>
      <c r="CD216" s="395">
        <f t="shared" ref="CD216" si="4349">$BJ216*BI216</f>
        <v>0</v>
      </c>
      <c r="CE216" s="433">
        <f>IF(N216="Nemení sa",1,0)</f>
        <v>0</v>
      </c>
      <c r="CF216" s="396">
        <f>AG216*$CE216</f>
        <v>0</v>
      </c>
      <c r="CG216" s="394">
        <f>AI216*$CE216</f>
        <v>0</v>
      </c>
      <c r="CH216" s="394">
        <f>AK216*$CE216</f>
        <v>0</v>
      </c>
      <c r="CI216" s="394">
        <f>AM216*$CE216</f>
        <v>0</v>
      </c>
      <c r="CJ216" s="395">
        <f>AO216*$CE216</f>
        <v>0</v>
      </c>
      <c r="CK216" s="434">
        <f t="shared" ref="CK216" si="4350">SUM(CF216:CJ218)</f>
        <v>0</v>
      </c>
      <c r="CL216" s="435">
        <f>IF(F216=vstupy!B$42,"1",0)</f>
        <v>0</v>
      </c>
      <c r="CM216" s="396">
        <f t="shared" ref="CM216" si="4351">IF($CL216="1",AP216,0)</f>
        <v>0</v>
      </c>
      <c r="CN216" s="394">
        <f t="shared" ref="CN216" si="4352">IF($CL216="1",AQ216,0)</f>
        <v>0</v>
      </c>
      <c r="CO216" s="394">
        <f t="shared" ref="CO216" si="4353">IF($CL216="1",AR216,0)</f>
        <v>0</v>
      </c>
      <c r="CP216" s="394">
        <f t="shared" ref="CP216" si="4354">IF($CL216="1",AS216,0)</f>
        <v>0</v>
      </c>
      <c r="CQ216" s="394">
        <f t="shared" ref="CQ216" si="4355">IF($CL216="1",AT216,0)</f>
        <v>0</v>
      </c>
      <c r="CR216" s="394">
        <f t="shared" ref="CR216" si="4356">IF($CL216="1",AU216,0)</f>
        <v>0</v>
      </c>
      <c r="CS216" s="394">
        <f t="shared" ref="CS216" si="4357">IF($CL216="1",AV216,0)</f>
        <v>0</v>
      </c>
      <c r="CT216" s="394">
        <f t="shared" ref="CT216" si="4358">IF($CL216="1",AW216,0)</f>
        <v>0</v>
      </c>
      <c r="CU216" s="394">
        <f t="shared" ref="CU216" si="4359">IF($CL216="1",AX216,0)</f>
        <v>0</v>
      </c>
      <c r="CV216" s="395">
        <f t="shared" ref="CV216" si="4360">IF($CL216="1",AY216,0)</f>
        <v>0</v>
      </c>
      <c r="CW216" s="393">
        <f>CP216+CT216+CV216</f>
        <v>0</v>
      </c>
      <c r="CX216" s="393">
        <f t="shared" ref="CX216" si="4361">CN216+CR216</f>
        <v>0</v>
      </c>
      <c r="CY216" s="396">
        <f t="shared" ref="CY216" si="4362">IF($CL216="1",AZ216,0)</f>
        <v>0</v>
      </c>
      <c r="CZ216" s="394">
        <f t="shared" ref="CZ216" si="4363">IF($CL216="1",BA216,0)</f>
        <v>0</v>
      </c>
      <c r="DA216" s="394">
        <f t="shared" ref="DA216" si="4364">IF($CL216="1",BB216,0)</f>
        <v>0</v>
      </c>
      <c r="DB216" s="394">
        <f t="shared" ref="DB216" si="4365">IF($CL216="1",BC216,0)</f>
        <v>0</v>
      </c>
      <c r="DC216" s="394">
        <f t="shared" ref="DC216" si="4366">IF($CL216="1",BD216,0)</f>
        <v>0</v>
      </c>
      <c r="DD216" s="394">
        <f t="shared" ref="DD216" si="4367">IF($CL216="1",BE216,0)</f>
        <v>0</v>
      </c>
      <c r="DE216" s="394">
        <f t="shared" ref="DE216" si="4368">IF($CL216="1",BF216,0)</f>
        <v>0</v>
      </c>
      <c r="DF216" s="394">
        <f t="shared" ref="DF216" si="4369">IF($CL216="1",BG216,0)</f>
        <v>0</v>
      </c>
      <c r="DG216" s="394">
        <f t="shared" ref="DG216" si="4370">IF($CL216="1",BH216,0)</f>
        <v>0</v>
      </c>
      <c r="DH216" s="395">
        <f t="shared" ref="DH216" si="4371">IF($CL216="1",BI216,0)</f>
        <v>0</v>
      </c>
      <c r="DI216" s="390">
        <f>DB216+DF216+DH216</f>
        <v>0</v>
      </c>
      <c r="DJ216" s="390">
        <f t="shared" ref="DJ216" si="4372">CZ216+DD216</f>
        <v>0</v>
      </c>
      <c r="DK216" s="431">
        <f>IF(CE216=0,1,0)</f>
        <v>1</v>
      </c>
      <c r="DL216" s="431">
        <f>IFERROR(IF($AF216="N",AH216+AJ216+AL216+AN216,AF216+AH216+AJ216+AL216+AN216),0)*$DK216</f>
        <v>0</v>
      </c>
      <c r="DM216" s="431">
        <f>(AG216+AI216+AK216+AM216+AO216)*$DK216</f>
        <v>0</v>
      </c>
      <c r="DN216" s="431">
        <f>AS216+AW216+AY216-CW216</f>
        <v>0</v>
      </c>
      <c r="DO216" s="431">
        <f>BC216+BG216+BI216-DI216</f>
        <v>0</v>
      </c>
      <c r="DP216" s="431">
        <f>DN216+DO216</f>
        <v>0</v>
      </c>
      <c r="DQ216" s="430" t="str">
        <f>IF(OR(F216=vstupy!B$40,F216=vstupy!B$41,F216=vstupy!B$42,),"0","1")</f>
        <v>0</v>
      </c>
      <c r="DR216" s="396">
        <f>IF($DQ216="1",AQ216,"0")+CF216</f>
        <v>0</v>
      </c>
      <c r="DS216" s="394">
        <f>IF($DQ216="1",AS216,"0")+CG216</f>
        <v>0</v>
      </c>
      <c r="DT216" s="394">
        <f>IF($DQ216="1",AU216,"0")+CH216</f>
        <v>0</v>
      </c>
      <c r="DU216" s="394">
        <f>IF($DQ216="1",AW216,"0")+CI216</f>
        <v>0</v>
      </c>
      <c r="DV216" s="395">
        <f>IF($DQ216="1",AY216,"0")+CJ216</f>
        <v>0</v>
      </c>
      <c r="DW216" s="461">
        <f t="shared" ref="DW216" si="4373">SUM(DR216:DV218)</f>
        <v>0</v>
      </c>
      <c r="DX216" s="396" t="str">
        <f t="shared" ref="DX216" si="4374">IF($DQ216="1",BA216,"0")</f>
        <v>0</v>
      </c>
      <c r="DY216" s="394" t="str">
        <f t="shared" ref="DY216" si="4375">IF($DQ216="1",BC216,"0")</f>
        <v>0</v>
      </c>
      <c r="DZ216" s="394" t="str">
        <f t="shared" ref="DZ216" si="4376">IF($DQ216="1",BE216,"0")</f>
        <v>0</v>
      </c>
      <c r="EA216" s="394" t="str">
        <f>IF($DQ216="1",BG216,"0")</f>
        <v>0</v>
      </c>
      <c r="EB216" s="395" t="str">
        <f>IF($DQ216="1",BI216,"0")</f>
        <v>0</v>
      </c>
      <c r="EC216" s="461">
        <f>SUM(DX216:EB218)</f>
        <v>0</v>
      </c>
      <c r="ED216" s="462">
        <f>EC216+DW216</f>
        <v>0</v>
      </c>
    </row>
    <row r="217" spans="2:134" ht="12.6" customHeight="1" x14ac:dyDescent="0.2">
      <c r="B217" s="477"/>
      <c r="C217" s="467"/>
      <c r="D217" s="467"/>
      <c r="E217" s="467"/>
      <c r="F217" s="486"/>
      <c r="G217" s="491"/>
      <c r="H217" s="497"/>
      <c r="I217" s="497"/>
      <c r="J217" s="527"/>
      <c r="K217" s="486"/>
      <c r="L217" s="452"/>
      <c r="M217" s="492"/>
      <c r="N217" s="452"/>
      <c r="O217" s="452"/>
      <c r="P217" s="452"/>
      <c r="Q217" s="428"/>
      <c r="R217" s="423"/>
      <c r="S217" s="452"/>
      <c r="T217" s="453"/>
      <c r="U217" s="428"/>
      <c r="V217" s="423"/>
      <c r="W217" s="452"/>
      <c r="X217" s="330" t="s">
        <v>157</v>
      </c>
      <c r="Y217" s="331" t="s">
        <v>152</v>
      </c>
      <c r="Z217" s="332">
        <f>VLOOKUP($X217,vstupy!$B$18:$F$31,MATCH($Y217,vstupy!$B$17:$F$17,0),0)</f>
        <v>0</v>
      </c>
      <c r="AA217" s="333" t="s">
        <v>158</v>
      </c>
      <c r="AB217" s="332">
        <f>VLOOKUP($AA217,vstupy!$B$34:$C$36,2,FALSE)</f>
        <v>0</v>
      </c>
      <c r="AC217" s="332">
        <f t="shared" si="3919"/>
        <v>0</v>
      </c>
      <c r="AD217" s="481"/>
      <c r="AE217" s="474"/>
      <c r="AF217" s="396"/>
      <c r="AG217" s="420"/>
      <c r="AH217" s="420"/>
      <c r="AI217" s="420"/>
      <c r="AJ217" s="420"/>
      <c r="AK217" s="420"/>
      <c r="AL217" s="420"/>
      <c r="AM217" s="427"/>
      <c r="AN217" s="420"/>
      <c r="AO217" s="422"/>
      <c r="AP217" s="396"/>
      <c r="AQ217" s="394"/>
      <c r="AR217" s="394"/>
      <c r="AS217" s="394"/>
      <c r="AT217" s="394"/>
      <c r="AU217" s="394"/>
      <c r="AV217" s="394"/>
      <c r="AW217" s="394"/>
      <c r="AX217" s="394"/>
      <c r="AY217" s="394"/>
      <c r="AZ217" s="394"/>
      <c r="BA217" s="394"/>
      <c r="BB217" s="394"/>
      <c r="BC217" s="394"/>
      <c r="BD217" s="394"/>
      <c r="BE217" s="394"/>
      <c r="BF217" s="394"/>
      <c r="BG217" s="394"/>
      <c r="BH217" s="394"/>
      <c r="BI217" s="534"/>
      <c r="BJ217" s="393"/>
      <c r="BK217" s="396"/>
      <c r="BL217" s="394"/>
      <c r="BM217" s="394"/>
      <c r="BN217" s="394"/>
      <c r="BO217" s="394"/>
      <c r="BP217" s="394"/>
      <c r="BQ217" s="394"/>
      <c r="BR217" s="394"/>
      <c r="BS217" s="394"/>
      <c r="BT217" s="395"/>
      <c r="BU217" s="396"/>
      <c r="BV217" s="394"/>
      <c r="BW217" s="394"/>
      <c r="BX217" s="394"/>
      <c r="BY217" s="394"/>
      <c r="BZ217" s="394"/>
      <c r="CA217" s="394"/>
      <c r="CB217" s="394"/>
      <c r="CC217" s="394"/>
      <c r="CD217" s="395"/>
      <c r="CE217" s="433"/>
      <c r="CF217" s="396"/>
      <c r="CG217" s="394"/>
      <c r="CH217" s="394"/>
      <c r="CI217" s="394"/>
      <c r="CJ217" s="395"/>
      <c r="CK217" s="434"/>
      <c r="CL217" s="436"/>
      <c r="CM217" s="396"/>
      <c r="CN217" s="394"/>
      <c r="CO217" s="394"/>
      <c r="CP217" s="394"/>
      <c r="CQ217" s="394"/>
      <c r="CR217" s="394"/>
      <c r="CS217" s="394"/>
      <c r="CT217" s="394"/>
      <c r="CU217" s="394"/>
      <c r="CV217" s="395"/>
      <c r="CW217" s="393"/>
      <c r="CX217" s="393"/>
      <c r="CY217" s="396"/>
      <c r="CZ217" s="394"/>
      <c r="DA217" s="394"/>
      <c r="DB217" s="394"/>
      <c r="DC217" s="394"/>
      <c r="DD217" s="394"/>
      <c r="DE217" s="394"/>
      <c r="DF217" s="394"/>
      <c r="DG217" s="394"/>
      <c r="DH217" s="395"/>
      <c r="DI217" s="390"/>
      <c r="DJ217" s="390"/>
      <c r="DK217" s="431"/>
      <c r="DL217" s="431"/>
      <c r="DM217" s="431"/>
      <c r="DN217" s="431"/>
      <c r="DO217" s="431"/>
      <c r="DP217" s="431"/>
      <c r="DQ217" s="430"/>
      <c r="DR217" s="396"/>
      <c r="DS217" s="394"/>
      <c r="DT217" s="394"/>
      <c r="DU217" s="394"/>
      <c r="DV217" s="395"/>
      <c r="DW217" s="461"/>
      <c r="DX217" s="396"/>
      <c r="DY217" s="394"/>
      <c r="DZ217" s="394"/>
      <c r="EA217" s="394"/>
      <c r="EB217" s="395"/>
      <c r="EC217" s="461"/>
      <c r="ED217" s="462"/>
    </row>
    <row r="218" spans="2:134" ht="12.6" customHeight="1" thickBot="1" x14ac:dyDescent="0.25">
      <c r="B218" s="477"/>
      <c r="C218" s="467"/>
      <c r="D218" s="467"/>
      <c r="E218" s="467"/>
      <c r="F218" s="487"/>
      <c r="G218" s="491"/>
      <c r="H218" s="498"/>
      <c r="I218" s="498"/>
      <c r="J218" s="528"/>
      <c r="K218" s="487"/>
      <c r="L218" s="452"/>
      <c r="M218" s="492"/>
      <c r="N218" s="452"/>
      <c r="O218" s="452"/>
      <c r="P218" s="452"/>
      <c r="Q218" s="428"/>
      <c r="R218" s="423"/>
      <c r="S218" s="452"/>
      <c r="T218" s="453"/>
      <c r="U218" s="428"/>
      <c r="V218" s="423"/>
      <c r="W218" s="452"/>
      <c r="X218" s="330" t="s">
        <v>157</v>
      </c>
      <c r="Y218" s="331" t="s">
        <v>152</v>
      </c>
      <c r="Z218" s="332">
        <f>VLOOKUP($X218,vstupy!$B$18:$F$31,MATCH($Y218,vstupy!$B$17:$F$17,0),0)</f>
        <v>0</v>
      </c>
      <c r="AA218" s="333" t="s">
        <v>158</v>
      </c>
      <c r="AB218" s="332">
        <f>VLOOKUP($AA218,vstupy!$B$34:$C$36,2,FALSE)</f>
        <v>0</v>
      </c>
      <c r="AC218" s="332">
        <f t="shared" si="3919"/>
        <v>0</v>
      </c>
      <c r="AD218" s="482"/>
      <c r="AE218" s="475"/>
      <c r="AF218" s="532"/>
      <c r="AG218" s="531"/>
      <c r="AH218" s="531"/>
      <c r="AI218" s="420"/>
      <c r="AJ218" s="531"/>
      <c r="AK218" s="531"/>
      <c r="AL218" s="531"/>
      <c r="AM218" s="419"/>
      <c r="AN218" s="420"/>
      <c r="AO218" s="533"/>
      <c r="AP218" s="396"/>
      <c r="AQ218" s="394"/>
      <c r="AR218" s="394"/>
      <c r="AS218" s="394"/>
      <c r="AT218" s="394"/>
      <c r="AU218" s="394"/>
      <c r="AV218" s="394"/>
      <c r="AW218" s="394"/>
      <c r="AX218" s="394"/>
      <c r="AY218" s="394"/>
      <c r="AZ218" s="394"/>
      <c r="BA218" s="394"/>
      <c r="BB218" s="394"/>
      <c r="BC218" s="394"/>
      <c r="BD218" s="394"/>
      <c r="BE218" s="394"/>
      <c r="BF218" s="394"/>
      <c r="BG218" s="394"/>
      <c r="BH218" s="394"/>
      <c r="BI218" s="534"/>
      <c r="BJ218" s="393"/>
      <c r="BK218" s="396"/>
      <c r="BL218" s="394"/>
      <c r="BM218" s="394"/>
      <c r="BN218" s="394"/>
      <c r="BO218" s="394"/>
      <c r="BP218" s="394"/>
      <c r="BQ218" s="394"/>
      <c r="BR218" s="394"/>
      <c r="BS218" s="394"/>
      <c r="BT218" s="395"/>
      <c r="BU218" s="396"/>
      <c r="BV218" s="394"/>
      <c r="BW218" s="394"/>
      <c r="BX218" s="394"/>
      <c r="BY218" s="394"/>
      <c r="BZ218" s="394"/>
      <c r="CA218" s="394"/>
      <c r="CB218" s="394"/>
      <c r="CC218" s="394"/>
      <c r="CD218" s="395"/>
      <c r="CE218" s="433"/>
      <c r="CF218" s="396"/>
      <c r="CG218" s="394"/>
      <c r="CH218" s="394"/>
      <c r="CI218" s="394"/>
      <c r="CJ218" s="395"/>
      <c r="CK218" s="434"/>
      <c r="CL218" s="437"/>
      <c r="CM218" s="396"/>
      <c r="CN218" s="394"/>
      <c r="CO218" s="394"/>
      <c r="CP218" s="394"/>
      <c r="CQ218" s="394"/>
      <c r="CR218" s="394"/>
      <c r="CS218" s="394"/>
      <c r="CT218" s="394"/>
      <c r="CU218" s="394"/>
      <c r="CV218" s="395"/>
      <c r="CW218" s="393"/>
      <c r="CX218" s="393"/>
      <c r="CY218" s="396"/>
      <c r="CZ218" s="394"/>
      <c r="DA218" s="394"/>
      <c r="DB218" s="394"/>
      <c r="DC218" s="394"/>
      <c r="DD218" s="394"/>
      <c r="DE218" s="394"/>
      <c r="DF218" s="394"/>
      <c r="DG218" s="394"/>
      <c r="DH218" s="395"/>
      <c r="DI218" s="390"/>
      <c r="DJ218" s="390"/>
      <c r="DK218" s="431"/>
      <c r="DL218" s="431"/>
      <c r="DM218" s="431"/>
      <c r="DN218" s="431"/>
      <c r="DO218" s="431"/>
      <c r="DP218" s="431"/>
      <c r="DQ218" s="430"/>
      <c r="DR218" s="396"/>
      <c r="DS218" s="394"/>
      <c r="DT218" s="394"/>
      <c r="DU218" s="394"/>
      <c r="DV218" s="395"/>
      <c r="DW218" s="461"/>
      <c r="DX218" s="396"/>
      <c r="DY218" s="394"/>
      <c r="DZ218" s="394"/>
      <c r="EA218" s="394"/>
      <c r="EB218" s="395"/>
      <c r="EC218" s="461"/>
      <c r="ED218" s="462"/>
    </row>
    <row r="219" spans="2:134" ht="12.6" customHeight="1" x14ac:dyDescent="0.2">
      <c r="B219" s="499">
        <f t="shared" ref="B219" si="4377">B216+1</f>
        <v>71</v>
      </c>
      <c r="C219" s="466"/>
      <c r="D219" s="466"/>
      <c r="E219" s="466"/>
      <c r="F219" s="470" t="s">
        <v>212</v>
      </c>
      <c r="G219" s="489"/>
      <c r="H219" s="509" t="str">
        <f t="shared" ref="H219" si="4378">IF($F219="3e)  Skoršia transpozícia  - zavedenie transpozície pred termínom ktorý určuje smernica EÚ. "," ","")</f>
        <v/>
      </c>
      <c r="I219" s="509" t="str">
        <f t="shared" ref="I219" si="4379">IF($F219="3e)  Skoršia transpozícia  - zavedenie transpozície pred termínom ktorý určuje smernica EÚ. ",$H219,"NA")</f>
        <v>NA</v>
      </c>
      <c r="J219" s="523">
        <f>IF(I219&gt;12,1,I219/12)</f>
        <v>1</v>
      </c>
      <c r="K219" s="470"/>
      <c r="L219" s="451"/>
      <c r="M219" s="493">
        <f>IF(L219="N",0,L219)</f>
        <v>0</v>
      </c>
      <c r="N219" s="451" t="s">
        <v>212</v>
      </c>
      <c r="O219" s="451"/>
      <c r="P219" s="451"/>
      <c r="Q219" s="429" t="s">
        <v>36</v>
      </c>
      <c r="R219" s="424">
        <f>VLOOKUP(Q219,vstupy!$B$3:$C$15,2,FALSE)</f>
        <v>0</v>
      </c>
      <c r="S219" s="451"/>
      <c r="T219" s="454"/>
      <c r="U219" s="429" t="s">
        <v>36</v>
      </c>
      <c r="V219" s="424">
        <f>VLOOKUP(U219,vstupy!$B$3:$C$15,2,FALSE)</f>
        <v>0</v>
      </c>
      <c r="W219" s="451"/>
      <c r="X219" s="194" t="s">
        <v>157</v>
      </c>
      <c r="Y219" s="208" t="s">
        <v>152</v>
      </c>
      <c r="Z219" s="205">
        <f>VLOOKUP($X219,vstupy!$B$18:$F$31,MATCH($Y219,vstupy!$B$17:$F$17,0),0)</f>
        <v>0</v>
      </c>
      <c r="AA219" s="133" t="s">
        <v>158</v>
      </c>
      <c r="AB219" s="205">
        <f>VLOOKUP($AA219,vstupy!$B$34:$C$36,2,FALSE)</f>
        <v>0</v>
      </c>
      <c r="AC219" s="205">
        <f t="shared" si="3919"/>
        <v>0</v>
      </c>
      <c r="AD219" s="500" t="s">
        <v>36</v>
      </c>
      <c r="AE219" s="473">
        <f>VLOOKUP(AD219,vstupy!$B$3:$C$15,2,FALSE)</f>
        <v>0</v>
      </c>
      <c r="AF219" s="476" t="str">
        <f>IFERROR(IF(M219=0,"N",O219/L219*J219),0)</f>
        <v>N</v>
      </c>
      <c r="AG219" s="420">
        <f>O219*J219</f>
        <v>0</v>
      </c>
      <c r="AH219" s="432">
        <f t="shared" ref="AH219" si="4380">P219*R219*J219</f>
        <v>0</v>
      </c>
      <c r="AI219" s="419">
        <f t="shared" ref="AI219" si="4381">IFERROR(AH219*M219,0)</f>
        <v>0</v>
      </c>
      <c r="AJ219" s="432" t="str">
        <f t="shared" ref="AJ219" si="4382">IFERROR(IF(M219=0,"N",S219/L219*J219),0)</f>
        <v>N</v>
      </c>
      <c r="AK219" s="420">
        <f t="shared" ref="AK219" si="4383">S219*J219</f>
        <v>0</v>
      </c>
      <c r="AL219" s="420">
        <f>T219*V219*J219</f>
        <v>0</v>
      </c>
      <c r="AM219" s="425">
        <f t="shared" ref="AM219" si="4384">IFERROR(AL219*M219,0)</f>
        <v>0</v>
      </c>
      <c r="AN219" s="419">
        <f t="shared" ref="AN219" si="4385">IF(W219&gt;0,IF(AE219&gt;0,($G$5/160)*(W219/60)*AE219*J219,0),IF(AE219&gt;0,($G$5/160)*((AC219+AC220+AC221)/60)*AE219*J219,0))</f>
        <v>0</v>
      </c>
      <c r="AO219" s="422">
        <f>IFERROR(AN219*M219,0)</f>
        <v>0</v>
      </c>
      <c r="AP219" s="396">
        <f t="shared" ref="AP219" si="4386">IF($N219="In (zvyšuje náklady)",AF219,0)</f>
        <v>0</v>
      </c>
      <c r="AQ219" s="394">
        <f t="shared" ref="AQ219" si="4387">IF($N219="In (zvyšuje náklady)",AG219,0)</f>
        <v>0</v>
      </c>
      <c r="AR219" s="394">
        <f t="shared" ref="AR219" si="4388">IF($N219="In (zvyšuje náklady)",AH219,0)</f>
        <v>0</v>
      </c>
      <c r="AS219" s="394">
        <f t="shared" ref="AS219" si="4389">IF($N219="In (zvyšuje náklady)",AI219,0)</f>
        <v>0</v>
      </c>
      <c r="AT219" s="394">
        <f t="shared" ref="AT219" si="4390">IF($N219="In (zvyšuje náklady)",AJ219,0)</f>
        <v>0</v>
      </c>
      <c r="AU219" s="394">
        <f t="shared" ref="AU219" si="4391">IF($N219="In (zvyšuje náklady)",AK219,0)</f>
        <v>0</v>
      </c>
      <c r="AV219" s="394">
        <f t="shared" ref="AV219" si="4392">IF($N219="In (zvyšuje náklady)",AL219,0)</f>
        <v>0</v>
      </c>
      <c r="AW219" s="394">
        <f t="shared" ref="AW219" si="4393">IF($N219="In (zvyšuje náklady)",AM219,0)</f>
        <v>0</v>
      </c>
      <c r="AX219" s="394">
        <f t="shared" ref="AX219" si="4394">IF($N219="In (zvyšuje náklady)",AN219,0)</f>
        <v>0</v>
      </c>
      <c r="AY219" s="394">
        <f t="shared" ref="AY219" si="4395">IF($N219="In (zvyšuje náklady)",AO219,0)</f>
        <v>0</v>
      </c>
      <c r="AZ219" s="394" t="str">
        <f t="shared" ref="AZ219" si="4396">IF($N219="Out (znižuje náklady)",AF219,"0")</f>
        <v>0</v>
      </c>
      <c r="BA219" s="394" t="str">
        <f t="shared" ref="BA219" si="4397">IF($N219="Out (znižuje náklady)",AG219,"0")</f>
        <v>0</v>
      </c>
      <c r="BB219" s="394" t="str">
        <f t="shared" ref="BB219" si="4398">IF($N219="Out (znižuje náklady)",AH219,"0")</f>
        <v>0</v>
      </c>
      <c r="BC219" s="394" t="str">
        <f t="shared" ref="BC219" si="4399">IF($N219="Out (znižuje náklady)",AI219,"0")</f>
        <v>0</v>
      </c>
      <c r="BD219" s="394" t="str">
        <f t="shared" ref="BD219" si="4400">IF($N219="Out (znižuje náklady)",AJ219,"0")</f>
        <v>0</v>
      </c>
      <c r="BE219" s="394" t="str">
        <f t="shared" ref="BE219" si="4401">IF($N219="Out (znižuje náklady)",AK219,"0")</f>
        <v>0</v>
      </c>
      <c r="BF219" s="394" t="str">
        <f t="shared" ref="BF219" si="4402">IF($N219="Out (znižuje náklady)",AL219,"0")</f>
        <v>0</v>
      </c>
      <c r="BG219" s="394" t="str">
        <f t="shared" ref="BG219" si="4403">IF($N219="Out (znižuje náklady)",AM219,"0")</f>
        <v>0</v>
      </c>
      <c r="BH219" s="394" t="str">
        <f t="shared" ref="BH219" si="4404">IF($N219="Out (znižuje náklady)",AN219,"0")</f>
        <v>0</v>
      </c>
      <c r="BI219" s="534" t="str">
        <f t="shared" ref="BI219" si="4405">IF($N219="Out (znižuje náklady)",AO219,"0")</f>
        <v>0</v>
      </c>
      <c r="BJ219" s="393">
        <f>IF(F219=vstupy!$B$47,0,1)</f>
        <v>1</v>
      </c>
      <c r="BK219" s="396">
        <f t="shared" ref="BK219" si="4406">$BJ219*AP219</f>
        <v>0</v>
      </c>
      <c r="BL219" s="394">
        <f t="shared" ref="BL219" si="4407">$BJ219*AQ219</f>
        <v>0</v>
      </c>
      <c r="BM219" s="394">
        <f t="shared" ref="BM219" si="4408">$BJ219*AR219</f>
        <v>0</v>
      </c>
      <c r="BN219" s="394">
        <f t="shared" ref="BN219" si="4409">$BJ219*AS219</f>
        <v>0</v>
      </c>
      <c r="BO219" s="394">
        <f t="shared" ref="BO219" si="4410">$BJ219*AT219</f>
        <v>0</v>
      </c>
      <c r="BP219" s="394">
        <f t="shared" ref="BP219" si="4411">$BJ219*AU219</f>
        <v>0</v>
      </c>
      <c r="BQ219" s="394">
        <f t="shared" ref="BQ219" si="4412">$BJ219*AV219</f>
        <v>0</v>
      </c>
      <c r="BR219" s="394">
        <f t="shared" ref="BR219" si="4413">$BJ219*AW219</f>
        <v>0</v>
      </c>
      <c r="BS219" s="394">
        <f t="shared" ref="BS219" si="4414">$BJ219*AX219</f>
        <v>0</v>
      </c>
      <c r="BT219" s="395">
        <f t="shared" ref="BT219" si="4415">$BJ219*AY219</f>
        <v>0</v>
      </c>
      <c r="BU219" s="396">
        <f t="shared" ref="BU219" si="4416">$BJ219*AZ219</f>
        <v>0</v>
      </c>
      <c r="BV219" s="394">
        <f t="shared" ref="BV219" si="4417">$BJ219*BA219</f>
        <v>0</v>
      </c>
      <c r="BW219" s="394">
        <f t="shared" ref="BW219" si="4418">$BJ219*BB219</f>
        <v>0</v>
      </c>
      <c r="BX219" s="394">
        <f t="shared" ref="BX219" si="4419">$BJ219*BC219</f>
        <v>0</v>
      </c>
      <c r="BY219" s="394">
        <f t="shared" ref="BY219" si="4420">$BJ219*BD219</f>
        <v>0</v>
      </c>
      <c r="BZ219" s="394">
        <f t="shared" ref="BZ219" si="4421">$BJ219*BE219</f>
        <v>0</v>
      </c>
      <c r="CA219" s="394">
        <f t="shared" ref="CA219" si="4422">$BJ219*BF219</f>
        <v>0</v>
      </c>
      <c r="CB219" s="394">
        <f t="shared" ref="CB219" si="4423">$BJ219*BG219</f>
        <v>0</v>
      </c>
      <c r="CC219" s="394">
        <f t="shared" ref="CC219" si="4424">$BJ219*BH219</f>
        <v>0</v>
      </c>
      <c r="CD219" s="395">
        <f t="shared" ref="CD219" si="4425">$BJ219*BI219</f>
        <v>0</v>
      </c>
      <c r="CE219" s="433">
        <f>IF(N219="Nemení sa",1,0)</f>
        <v>0</v>
      </c>
      <c r="CF219" s="396">
        <f>AG219*$CE219</f>
        <v>0</v>
      </c>
      <c r="CG219" s="394">
        <f>AI219*$CE219</f>
        <v>0</v>
      </c>
      <c r="CH219" s="394">
        <f>AK219*$CE219</f>
        <v>0</v>
      </c>
      <c r="CI219" s="394">
        <f>AM219*$CE219</f>
        <v>0</v>
      </c>
      <c r="CJ219" s="395">
        <f>AO219*$CE219</f>
        <v>0</v>
      </c>
      <c r="CK219" s="434">
        <f t="shared" ref="CK219" si="4426">SUM(CF219:CJ221)</f>
        <v>0</v>
      </c>
      <c r="CL219" s="435">
        <f>IF(F219=vstupy!B$42,"1",0)</f>
        <v>0</v>
      </c>
      <c r="CM219" s="396">
        <f t="shared" ref="CM219" si="4427">IF($CL219="1",AP219,0)</f>
        <v>0</v>
      </c>
      <c r="CN219" s="394">
        <f t="shared" ref="CN219" si="4428">IF($CL219="1",AQ219,0)</f>
        <v>0</v>
      </c>
      <c r="CO219" s="394">
        <f t="shared" ref="CO219" si="4429">IF($CL219="1",AR219,0)</f>
        <v>0</v>
      </c>
      <c r="CP219" s="394">
        <f t="shared" ref="CP219" si="4430">IF($CL219="1",AS219,0)</f>
        <v>0</v>
      </c>
      <c r="CQ219" s="394">
        <f t="shared" ref="CQ219" si="4431">IF($CL219="1",AT219,0)</f>
        <v>0</v>
      </c>
      <c r="CR219" s="394">
        <f t="shared" ref="CR219" si="4432">IF($CL219="1",AU219,0)</f>
        <v>0</v>
      </c>
      <c r="CS219" s="394">
        <f t="shared" ref="CS219" si="4433">IF($CL219="1",AV219,0)</f>
        <v>0</v>
      </c>
      <c r="CT219" s="394">
        <f t="shared" ref="CT219" si="4434">IF($CL219="1",AW219,0)</f>
        <v>0</v>
      </c>
      <c r="CU219" s="394">
        <f t="shared" ref="CU219" si="4435">IF($CL219="1",AX219,0)</f>
        <v>0</v>
      </c>
      <c r="CV219" s="395">
        <f t="shared" ref="CV219" si="4436">IF($CL219="1",AY219,0)</f>
        <v>0</v>
      </c>
      <c r="CW219" s="393">
        <f>CP219+CT219+CV219</f>
        <v>0</v>
      </c>
      <c r="CX219" s="393">
        <f t="shared" ref="CX219" si="4437">CN219+CR219</f>
        <v>0</v>
      </c>
      <c r="CY219" s="396">
        <f t="shared" ref="CY219" si="4438">IF($CL219="1",AZ219,0)</f>
        <v>0</v>
      </c>
      <c r="CZ219" s="394">
        <f t="shared" ref="CZ219" si="4439">IF($CL219="1",BA219,0)</f>
        <v>0</v>
      </c>
      <c r="DA219" s="394">
        <f t="shared" ref="DA219" si="4440">IF($CL219="1",BB219,0)</f>
        <v>0</v>
      </c>
      <c r="DB219" s="394">
        <f t="shared" ref="DB219" si="4441">IF($CL219="1",BC219,0)</f>
        <v>0</v>
      </c>
      <c r="DC219" s="394">
        <f t="shared" ref="DC219" si="4442">IF($CL219="1",BD219,0)</f>
        <v>0</v>
      </c>
      <c r="DD219" s="394">
        <f t="shared" ref="DD219" si="4443">IF($CL219="1",BE219,0)</f>
        <v>0</v>
      </c>
      <c r="DE219" s="394">
        <f t="shared" ref="DE219" si="4444">IF($CL219="1",BF219,0)</f>
        <v>0</v>
      </c>
      <c r="DF219" s="394">
        <f t="shared" ref="DF219" si="4445">IF($CL219="1",BG219,0)</f>
        <v>0</v>
      </c>
      <c r="DG219" s="394">
        <f t="shared" ref="DG219" si="4446">IF($CL219="1",BH219,0)</f>
        <v>0</v>
      </c>
      <c r="DH219" s="395">
        <f t="shared" ref="DH219" si="4447">IF($CL219="1",BI219,0)</f>
        <v>0</v>
      </c>
      <c r="DI219" s="390">
        <f>DB219+DF219+DH219</f>
        <v>0</v>
      </c>
      <c r="DJ219" s="390">
        <f t="shared" ref="DJ219" si="4448">CZ219+DD219</f>
        <v>0</v>
      </c>
      <c r="DK219" s="431">
        <f>IF(CE219=0,1,0)</f>
        <v>1</v>
      </c>
      <c r="DL219" s="431">
        <f>IFERROR(IF($AF219="N",AH219+AJ219+AL219+AN219,AF219+AH219+AJ219+AL219+AN219),0)*$DK219</f>
        <v>0</v>
      </c>
      <c r="DM219" s="431">
        <f>(AG219+AI219+AK219+AM219+AO219)*$DK219</f>
        <v>0</v>
      </c>
      <c r="DN219" s="431">
        <f>AS219+AW219+AY219-CW219</f>
        <v>0</v>
      </c>
      <c r="DO219" s="431">
        <f>BC219+BG219+BI219-DI219</f>
        <v>0</v>
      </c>
      <c r="DP219" s="431">
        <f>DN219+DO219</f>
        <v>0</v>
      </c>
      <c r="DQ219" s="430" t="str">
        <f>IF(OR(F219=vstupy!B$40,F219=vstupy!B$41,F219=vstupy!B$42,),"0","1")</f>
        <v>0</v>
      </c>
      <c r="DR219" s="396">
        <f>IF($DQ219="1",AQ219,"0")+CF219</f>
        <v>0</v>
      </c>
      <c r="DS219" s="394">
        <f>IF($DQ219="1",AS219,"0")+CG219</f>
        <v>0</v>
      </c>
      <c r="DT219" s="394">
        <f>IF($DQ219="1",AU219,"0")+CH219</f>
        <v>0</v>
      </c>
      <c r="DU219" s="394">
        <f>IF($DQ219="1",AW219,"0")+CI219</f>
        <v>0</v>
      </c>
      <c r="DV219" s="395">
        <f>IF($DQ219="1",AY219,"0")+CJ219</f>
        <v>0</v>
      </c>
      <c r="DW219" s="461">
        <f t="shared" ref="DW219" si="4449">SUM(DR219:DV221)</f>
        <v>0</v>
      </c>
      <c r="DX219" s="396" t="str">
        <f t="shared" ref="DX219" si="4450">IF($DQ219="1",BA219,"0")</f>
        <v>0</v>
      </c>
      <c r="DY219" s="394" t="str">
        <f t="shared" ref="DY219" si="4451">IF($DQ219="1",BC219,"0")</f>
        <v>0</v>
      </c>
      <c r="DZ219" s="394" t="str">
        <f t="shared" ref="DZ219" si="4452">IF($DQ219="1",BE219,"0")</f>
        <v>0</v>
      </c>
      <c r="EA219" s="394" t="str">
        <f>IF($DQ219="1",BG219,"0")</f>
        <v>0</v>
      </c>
      <c r="EB219" s="395" t="str">
        <f>IF($DQ219="1",BI219,"0")</f>
        <v>0</v>
      </c>
      <c r="EC219" s="461">
        <f t="shared" ref="EC219" si="4453">SUM(DX219:EB221)</f>
        <v>0</v>
      </c>
      <c r="ED219" s="462">
        <f>EC219+DW219</f>
        <v>0</v>
      </c>
    </row>
    <row r="220" spans="2:134" ht="12.6" customHeight="1" x14ac:dyDescent="0.2">
      <c r="B220" s="499"/>
      <c r="C220" s="466"/>
      <c r="D220" s="466"/>
      <c r="E220" s="466"/>
      <c r="F220" s="471"/>
      <c r="G220" s="489"/>
      <c r="H220" s="510"/>
      <c r="I220" s="510"/>
      <c r="J220" s="524"/>
      <c r="K220" s="471"/>
      <c r="L220" s="451"/>
      <c r="M220" s="493"/>
      <c r="N220" s="451"/>
      <c r="O220" s="451"/>
      <c r="P220" s="451"/>
      <c r="Q220" s="429"/>
      <c r="R220" s="424"/>
      <c r="S220" s="451"/>
      <c r="T220" s="454"/>
      <c r="U220" s="429"/>
      <c r="V220" s="424"/>
      <c r="W220" s="451"/>
      <c r="X220" s="194" t="s">
        <v>157</v>
      </c>
      <c r="Y220" s="208" t="s">
        <v>152</v>
      </c>
      <c r="Z220" s="205">
        <f>VLOOKUP($X220,vstupy!$B$18:$F$31,MATCH($Y220,vstupy!$B$17:$F$17,0),0)</f>
        <v>0</v>
      </c>
      <c r="AA220" s="133" t="s">
        <v>158</v>
      </c>
      <c r="AB220" s="205">
        <f>VLOOKUP($AA220,vstupy!$B$34:$C$36,2,FALSE)</f>
        <v>0</v>
      </c>
      <c r="AC220" s="205">
        <f t="shared" si="3919"/>
        <v>0</v>
      </c>
      <c r="AD220" s="501"/>
      <c r="AE220" s="474"/>
      <c r="AF220" s="396"/>
      <c r="AG220" s="420"/>
      <c r="AH220" s="420"/>
      <c r="AI220" s="420"/>
      <c r="AJ220" s="420"/>
      <c r="AK220" s="420"/>
      <c r="AL220" s="420"/>
      <c r="AM220" s="427"/>
      <c r="AN220" s="420"/>
      <c r="AO220" s="422"/>
      <c r="AP220" s="396"/>
      <c r="AQ220" s="394"/>
      <c r="AR220" s="394"/>
      <c r="AS220" s="394"/>
      <c r="AT220" s="394"/>
      <c r="AU220" s="394"/>
      <c r="AV220" s="394"/>
      <c r="AW220" s="394"/>
      <c r="AX220" s="394"/>
      <c r="AY220" s="394"/>
      <c r="AZ220" s="394"/>
      <c r="BA220" s="394"/>
      <c r="BB220" s="394"/>
      <c r="BC220" s="394"/>
      <c r="BD220" s="394"/>
      <c r="BE220" s="394"/>
      <c r="BF220" s="394"/>
      <c r="BG220" s="394"/>
      <c r="BH220" s="394"/>
      <c r="BI220" s="534"/>
      <c r="BJ220" s="393"/>
      <c r="BK220" s="396"/>
      <c r="BL220" s="394"/>
      <c r="BM220" s="394"/>
      <c r="BN220" s="394"/>
      <c r="BO220" s="394"/>
      <c r="BP220" s="394"/>
      <c r="BQ220" s="394"/>
      <c r="BR220" s="394"/>
      <c r="BS220" s="394"/>
      <c r="BT220" s="395"/>
      <c r="BU220" s="396"/>
      <c r="BV220" s="394"/>
      <c r="BW220" s="394"/>
      <c r="BX220" s="394"/>
      <c r="BY220" s="394"/>
      <c r="BZ220" s="394"/>
      <c r="CA220" s="394"/>
      <c r="CB220" s="394"/>
      <c r="CC220" s="394"/>
      <c r="CD220" s="395"/>
      <c r="CE220" s="433"/>
      <c r="CF220" s="396"/>
      <c r="CG220" s="394"/>
      <c r="CH220" s="394"/>
      <c r="CI220" s="394"/>
      <c r="CJ220" s="395"/>
      <c r="CK220" s="434"/>
      <c r="CL220" s="436"/>
      <c r="CM220" s="396"/>
      <c r="CN220" s="394"/>
      <c r="CO220" s="394"/>
      <c r="CP220" s="394"/>
      <c r="CQ220" s="394"/>
      <c r="CR220" s="394"/>
      <c r="CS220" s="394"/>
      <c r="CT220" s="394"/>
      <c r="CU220" s="394"/>
      <c r="CV220" s="395"/>
      <c r="CW220" s="393"/>
      <c r="CX220" s="393"/>
      <c r="CY220" s="396"/>
      <c r="CZ220" s="394"/>
      <c r="DA220" s="394"/>
      <c r="DB220" s="394"/>
      <c r="DC220" s="394"/>
      <c r="DD220" s="394"/>
      <c r="DE220" s="394"/>
      <c r="DF220" s="394"/>
      <c r="DG220" s="394"/>
      <c r="DH220" s="395"/>
      <c r="DI220" s="390"/>
      <c r="DJ220" s="390"/>
      <c r="DK220" s="431"/>
      <c r="DL220" s="431"/>
      <c r="DM220" s="431"/>
      <c r="DN220" s="431"/>
      <c r="DO220" s="431"/>
      <c r="DP220" s="431"/>
      <c r="DQ220" s="430"/>
      <c r="DR220" s="396"/>
      <c r="DS220" s="394"/>
      <c r="DT220" s="394"/>
      <c r="DU220" s="394"/>
      <c r="DV220" s="395"/>
      <c r="DW220" s="461"/>
      <c r="DX220" s="396"/>
      <c r="DY220" s="394"/>
      <c r="DZ220" s="394"/>
      <c r="EA220" s="394"/>
      <c r="EB220" s="395"/>
      <c r="EC220" s="461"/>
      <c r="ED220" s="462"/>
    </row>
    <row r="221" spans="2:134" ht="12.6" customHeight="1" x14ac:dyDescent="0.2">
      <c r="B221" s="499"/>
      <c r="C221" s="466"/>
      <c r="D221" s="466"/>
      <c r="E221" s="466"/>
      <c r="F221" s="472"/>
      <c r="G221" s="489"/>
      <c r="H221" s="511"/>
      <c r="I221" s="511"/>
      <c r="J221" s="525"/>
      <c r="K221" s="472"/>
      <c r="L221" s="451"/>
      <c r="M221" s="493"/>
      <c r="N221" s="451"/>
      <c r="O221" s="451"/>
      <c r="P221" s="451"/>
      <c r="Q221" s="429"/>
      <c r="R221" s="424"/>
      <c r="S221" s="451"/>
      <c r="T221" s="454"/>
      <c r="U221" s="429"/>
      <c r="V221" s="424"/>
      <c r="W221" s="451"/>
      <c r="X221" s="194" t="s">
        <v>157</v>
      </c>
      <c r="Y221" s="208" t="s">
        <v>152</v>
      </c>
      <c r="Z221" s="205">
        <f>VLOOKUP($X221,vstupy!$B$18:$F$31,MATCH($Y221,vstupy!$B$17:$F$17,0),0)</f>
        <v>0</v>
      </c>
      <c r="AA221" s="133" t="s">
        <v>158</v>
      </c>
      <c r="AB221" s="205">
        <f>VLOOKUP($AA221,vstupy!$B$34:$C$36,2,FALSE)</f>
        <v>0</v>
      </c>
      <c r="AC221" s="205">
        <f t="shared" si="3919"/>
        <v>0</v>
      </c>
      <c r="AD221" s="502"/>
      <c r="AE221" s="475"/>
      <c r="AF221" s="396"/>
      <c r="AG221" s="420"/>
      <c r="AH221" s="420"/>
      <c r="AI221" s="420"/>
      <c r="AJ221" s="420"/>
      <c r="AK221" s="420"/>
      <c r="AL221" s="420"/>
      <c r="AM221" s="419"/>
      <c r="AN221" s="420"/>
      <c r="AO221" s="422"/>
      <c r="AP221" s="396"/>
      <c r="AQ221" s="394"/>
      <c r="AR221" s="394"/>
      <c r="AS221" s="394"/>
      <c r="AT221" s="394"/>
      <c r="AU221" s="394"/>
      <c r="AV221" s="394"/>
      <c r="AW221" s="394"/>
      <c r="AX221" s="394"/>
      <c r="AY221" s="394"/>
      <c r="AZ221" s="394"/>
      <c r="BA221" s="394"/>
      <c r="BB221" s="394"/>
      <c r="BC221" s="394"/>
      <c r="BD221" s="394"/>
      <c r="BE221" s="394"/>
      <c r="BF221" s="394"/>
      <c r="BG221" s="394"/>
      <c r="BH221" s="394"/>
      <c r="BI221" s="534"/>
      <c r="BJ221" s="393"/>
      <c r="BK221" s="396"/>
      <c r="BL221" s="394"/>
      <c r="BM221" s="394"/>
      <c r="BN221" s="394"/>
      <c r="BO221" s="394"/>
      <c r="BP221" s="394"/>
      <c r="BQ221" s="394"/>
      <c r="BR221" s="394"/>
      <c r="BS221" s="394"/>
      <c r="BT221" s="395"/>
      <c r="BU221" s="396"/>
      <c r="BV221" s="394"/>
      <c r="BW221" s="394"/>
      <c r="BX221" s="394"/>
      <c r="BY221" s="394"/>
      <c r="BZ221" s="394"/>
      <c r="CA221" s="394"/>
      <c r="CB221" s="394"/>
      <c r="CC221" s="394"/>
      <c r="CD221" s="395"/>
      <c r="CE221" s="433"/>
      <c r="CF221" s="396"/>
      <c r="CG221" s="394"/>
      <c r="CH221" s="394"/>
      <c r="CI221" s="394"/>
      <c r="CJ221" s="395"/>
      <c r="CK221" s="434"/>
      <c r="CL221" s="437"/>
      <c r="CM221" s="396"/>
      <c r="CN221" s="394"/>
      <c r="CO221" s="394"/>
      <c r="CP221" s="394"/>
      <c r="CQ221" s="394"/>
      <c r="CR221" s="394"/>
      <c r="CS221" s="394"/>
      <c r="CT221" s="394"/>
      <c r="CU221" s="394"/>
      <c r="CV221" s="395"/>
      <c r="CW221" s="393"/>
      <c r="CX221" s="393"/>
      <c r="CY221" s="396"/>
      <c r="CZ221" s="394"/>
      <c r="DA221" s="394"/>
      <c r="DB221" s="394"/>
      <c r="DC221" s="394"/>
      <c r="DD221" s="394"/>
      <c r="DE221" s="394"/>
      <c r="DF221" s="394"/>
      <c r="DG221" s="394"/>
      <c r="DH221" s="395"/>
      <c r="DI221" s="390"/>
      <c r="DJ221" s="390"/>
      <c r="DK221" s="431"/>
      <c r="DL221" s="431"/>
      <c r="DM221" s="431"/>
      <c r="DN221" s="431"/>
      <c r="DO221" s="431"/>
      <c r="DP221" s="431"/>
      <c r="DQ221" s="430"/>
      <c r="DR221" s="396"/>
      <c r="DS221" s="394"/>
      <c r="DT221" s="394"/>
      <c r="DU221" s="394"/>
      <c r="DV221" s="395"/>
      <c r="DW221" s="461"/>
      <c r="DX221" s="396"/>
      <c r="DY221" s="394"/>
      <c r="DZ221" s="394"/>
      <c r="EA221" s="394"/>
      <c r="EB221" s="395"/>
      <c r="EC221" s="461"/>
      <c r="ED221" s="462"/>
    </row>
    <row r="222" spans="2:134" ht="12.6" customHeight="1" x14ac:dyDescent="0.2">
      <c r="B222" s="477">
        <f t="shared" ref="B222" si="4454">B219+1</f>
        <v>72</v>
      </c>
      <c r="C222" s="467"/>
      <c r="D222" s="467"/>
      <c r="E222" s="467"/>
      <c r="F222" s="485" t="s">
        <v>212</v>
      </c>
      <c r="G222" s="491"/>
      <c r="H222" s="496" t="str">
        <f t="shared" ref="H222" si="4455">IF($F222="3e)  Skoršia transpozícia  - zavedenie transpozície pred termínom ktorý určuje smernica EÚ. "," ","")</f>
        <v/>
      </c>
      <c r="I222" s="496" t="str">
        <f t="shared" ref="I222" si="4456">IF($F222="3e)  Skoršia transpozícia  - zavedenie transpozície pred termínom ktorý určuje smernica EÚ. ",$H222,"NA")</f>
        <v>NA</v>
      </c>
      <c r="J222" s="526">
        <f>IF(I222&gt;12,1,I222/12)</f>
        <v>1</v>
      </c>
      <c r="K222" s="485"/>
      <c r="L222" s="452"/>
      <c r="M222" s="492">
        <f>IF(L222="N",0,L222)</f>
        <v>0</v>
      </c>
      <c r="N222" s="452" t="s">
        <v>212</v>
      </c>
      <c r="O222" s="452"/>
      <c r="P222" s="452"/>
      <c r="Q222" s="428" t="s">
        <v>36</v>
      </c>
      <c r="R222" s="423">
        <f>VLOOKUP(Q222,vstupy!$B$3:$C$15,2,FALSE)</f>
        <v>0</v>
      </c>
      <c r="S222" s="452"/>
      <c r="T222" s="453"/>
      <c r="U222" s="428" t="s">
        <v>36</v>
      </c>
      <c r="V222" s="423">
        <f>VLOOKUP(U222,vstupy!$B$3:$C$15,2,FALSE)</f>
        <v>0</v>
      </c>
      <c r="W222" s="452"/>
      <c r="X222" s="330" t="s">
        <v>157</v>
      </c>
      <c r="Y222" s="331" t="s">
        <v>152</v>
      </c>
      <c r="Z222" s="332">
        <f>VLOOKUP($X222,vstupy!$B$18:$F$31,MATCH($Y222,vstupy!$B$17:$F$17,0),0)</f>
        <v>0</v>
      </c>
      <c r="AA222" s="333" t="s">
        <v>158</v>
      </c>
      <c r="AB222" s="332">
        <f>VLOOKUP($AA222,vstupy!$B$34:$C$36,2,FALSE)</f>
        <v>0</v>
      </c>
      <c r="AC222" s="332">
        <f t="shared" si="3919"/>
        <v>0</v>
      </c>
      <c r="AD222" s="480" t="s">
        <v>36</v>
      </c>
      <c r="AE222" s="473">
        <f>VLOOKUP(AD222,vstupy!$B$3:$C$15,2,FALSE)</f>
        <v>0</v>
      </c>
      <c r="AF222" s="476" t="str">
        <f>IFERROR(IF(M222=0,"N",O222/L222*J222),0)</f>
        <v>N</v>
      </c>
      <c r="AG222" s="420">
        <f>O222*J222</f>
        <v>0</v>
      </c>
      <c r="AH222" s="432">
        <f t="shared" ref="AH222" si="4457">P222*R222*J222</f>
        <v>0</v>
      </c>
      <c r="AI222" s="419">
        <f t="shared" ref="AI222" si="4458">IFERROR(AH222*M222,0)</f>
        <v>0</v>
      </c>
      <c r="AJ222" s="432" t="str">
        <f t="shared" ref="AJ222" si="4459">IFERROR(IF(M222=0,"N",S222/L222*J222),0)</f>
        <v>N</v>
      </c>
      <c r="AK222" s="420">
        <f t="shared" ref="AK222" si="4460">S222*J222</f>
        <v>0</v>
      </c>
      <c r="AL222" s="420">
        <f>T222*V222*J222</f>
        <v>0</v>
      </c>
      <c r="AM222" s="425">
        <f t="shared" ref="AM222" si="4461">IFERROR(AL222*M222,0)</f>
        <v>0</v>
      </c>
      <c r="AN222" s="419">
        <f t="shared" ref="AN222" si="4462">IF(W222&gt;0,IF(AE222&gt;0,($G$5/160)*(W222/60)*AE222*J222,0),IF(AE222&gt;0,($G$5/160)*((AC222+AC223+AC224)/60)*AE222*J222,0))</f>
        <v>0</v>
      </c>
      <c r="AO222" s="422">
        <f>IFERROR(AN222*M222,0)</f>
        <v>0</v>
      </c>
      <c r="AP222" s="396">
        <f t="shared" ref="AP222" si="4463">IF($N222="In (zvyšuje náklady)",AF222,0)</f>
        <v>0</v>
      </c>
      <c r="AQ222" s="394">
        <f t="shared" ref="AQ222" si="4464">IF($N222="In (zvyšuje náklady)",AG222,0)</f>
        <v>0</v>
      </c>
      <c r="AR222" s="394">
        <f t="shared" ref="AR222" si="4465">IF($N222="In (zvyšuje náklady)",AH222,0)</f>
        <v>0</v>
      </c>
      <c r="AS222" s="394">
        <f t="shared" ref="AS222" si="4466">IF($N222="In (zvyšuje náklady)",AI222,0)</f>
        <v>0</v>
      </c>
      <c r="AT222" s="394">
        <f t="shared" ref="AT222" si="4467">IF($N222="In (zvyšuje náklady)",AJ222,0)</f>
        <v>0</v>
      </c>
      <c r="AU222" s="394">
        <f t="shared" ref="AU222" si="4468">IF($N222="In (zvyšuje náklady)",AK222,0)</f>
        <v>0</v>
      </c>
      <c r="AV222" s="394">
        <f t="shared" ref="AV222" si="4469">IF($N222="In (zvyšuje náklady)",AL222,0)</f>
        <v>0</v>
      </c>
      <c r="AW222" s="394">
        <f t="shared" ref="AW222" si="4470">IF($N222="In (zvyšuje náklady)",AM222,0)</f>
        <v>0</v>
      </c>
      <c r="AX222" s="394">
        <f t="shared" ref="AX222" si="4471">IF($N222="In (zvyšuje náklady)",AN222,0)</f>
        <v>0</v>
      </c>
      <c r="AY222" s="394">
        <f t="shared" ref="AY222" si="4472">IF($N222="In (zvyšuje náklady)",AO222,0)</f>
        <v>0</v>
      </c>
      <c r="AZ222" s="394" t="str">
        <f t="shared" ref="AZ222" si="4473">IF($N222="Out (znižuje náklady)",AF222,"0")</f>
        <v>0</v>
      </c>
      <c r="BA222" s="394" t="str">
        <f t="shared" ref="BA222" si="4474">IF($N222="Out (znižuje náklady)",AG222,"0")</f>
        <v>0</v>
      </c>
      <c r="BB222" s="394" t="str">
        <f t="shared" ref="BB222" si="4475">IF($N222="Out (znižuje náklady)",AH222,"0")</f>
        <v>0</v>
      </c>
      <c r="BC222" s="394" t="str">
        <f t="shared" ref="BC222" si="4476">IF($N222="Out (znižuje náklady)",AI222,"0")</f>
        <v>0</v>
      </c>
      <c r="BD222" s="394" t="str">
        <f t="shared" ref="BD222" si="4477">IF($N222="Out (znižuje náklady)",AJ222,"0")</f>
        <v>0</v>
      </c>
      <c r="BE222" s="394" t="str">
        <f t="shared" ref="BE222" si="4478">IF($N222="Out (znižuje náklady)",AK222,"0")</f>
        <v>0</v>
      </c>
      <c r="BF222" s="394" t="str">
        <f t="shared" ref="BF222" si="4479">IF($N222="Out (znižuje náklady)",AL222,"0")</f>
        <v>0</v>
      </c>
      <c r="BG222" s="394" t="str">
        <f t="shared" ref="BG222" si="4480">IF($N222="Out (znižuje náklady)",AM222,"0")</f>
        <v>0</v>
      </c>
      <c r="BH222" s="394" t="str">
        <f t="shared" ref="BH222" si="4481">IF($N222="Out (znižuje náklady)",AN222,"0")</f>
        <v>0</v>
      </c>
      <c r="BI222" s="534" t="str">
        <f t="shared" ref="BI222" si="4482">IF($N222="Out (znižuje náklady)",AO222,"0")</f>
        <v>0</v>
      </c>
      <c r="BJ222" s="393">
        <f>IF(F222=vstupy!$B$47,0,1)</f>
        <v>1</v>
      </c>
      <c r="BK222" s="396">
        <f t="shared" ref="BK222" si="4483">$BJ222*AP222</f>
        <v>0</v>
      </c>
      <c r="BL222" s="394">
        <f t="shared" ref="BL222" si="4484">$BJ222*AQ222</f>
        <v>0</v>
      </c>
      <c r="BM222" s="394">
        <f t="shared" ref="BM222" si="4485">$BJ222*AR222</f>
        <v>0</v>
      </c>
      <c r="BN222" s="394">
        <f t="shared" ref="BN222" si="4486">$BJ222*AS222</f>
        <v>0</v>
      </c>
      <c r="BO222" s="394">
        <f t="shared" ref="BO222" si="4487">$BJ222*AT222</f>
        <v>0</v>
      </c>
      <c r="BP222" s="394">
        <f t="shared" ref="BP222" si="4488">$BJ222*AU222</f>
        <v>0</v>
      </c>
      <c r="BQ222" s="394">
        <f t="shared" ref="BQ222" si="4489">$BJ222*AV222</f>
        <v>0</v>
      </c>
      <c r="BR222" s="394">
        <f t="shared" ref="BR222" si="4490">$BJ222*AW222</f>
        <v>0</v>
      </c>
      <c r="BS222" s="394">
        <f t="shared" ref="BS222" si="4491">$BJ222*AX222</f>
        <v>0</v>
      </c>
      <c r="BT222" s="395">
        <f t="shared" ref="BT222" si="4492">$BJ222*AY222</f>
        <v>0</v>
      </c>
      <c r="BU222" s="396">
        <f t="shared" ref="BU222" si="4493">$BJ222*AZ222</f>
        <v>0</v>
      </c>
      <c r="BV222" s="394">
        <f t="shared" ref="BV222" si="4494">$BJ222*BA222</f>
        <v>0</v>
      </c>
      <c r="BW222" s="394">
        <f t="shared" ref="BW222" si="4495">$BJ222*BB222</f>
        <v>0</v>
      </c>
      <c r="BX222" s="394">
        <f t="shared" ref="BX222" si="4496">$BJ222*BC222</f>
        <v>0</v>
      </c>
      <c r="BY222" s="394">
        <f t="shared" ref="BY222" si="4497">$BJ222*BD222</f>
        <v>0</v>
      </c>
      <c r="BZ222" s="394">
        <f t="shared" ref="BZ222" si="4498">$BJ222*BE222</f>
        <v>0</v>
      </c>
      <c r="CA222" s="394">
        <f t="shared" ref="CA222" si="4499">$BJ222*BF222</f>
        <v>0</v>
      </c>
      <c r="CB222" s="394">
        <f t="shared" ref="CB222" si="4500">$BJ222*BG222</f>
        <v>0</v>
      </c>
      <c r="CC222" s="394">
        <f t="shared" ref="CC222" si="4501">$BJ222*BH222</f>
        <v>0</v>
      </c>
      <c r="CD222" s="395">
        <f t="shared" ref="CD222" si="4502">$BJ222*BI222</f>
        <v>0</v>
      </c>
      <c r="CE222" s="433">
        <f>IF(N222="Nemení sa",1,0)</f>
        <v>0</v>
      </c>
      <c r="CF222" s="396">
        <f>AG222*$CE222</f>
        <v>0</v>
      </c>
      <c r="CG222" s="394">
        <f>AI222*$CE222</f>
        <v>0</v>
      </c>
      <c r="CH222" s="394">
        <f>AK222*$CE222</f>
        <v>0</v>
      </c>
      <c r="CI222" s="394">
        <f>AM222*$CE222</f>
        <v>0</v>
      </c>
      <c r="CJ222" s="395">
        <f>AO222*$CE222</f>
        <v>0</v>
      </c>
      <c r="CK222" s="434">
        <f t="shared" ref="CK222" si="4503">SUM(CF222:CJ224)</f>
        <v>0</v>
      </c>
      <c r="CL222" s="435">
        <f>IF(F222=vstupy!B$42,"1",0)</f>
        <v>0</v>
      </c>
      <c r="CM222" s="396">
        <f t="shared" ref="CM222" si="4504">IF($CL222="1",AP222,0)</f>
        <v>0</v>
      </c>
      <c r="CN222" s="394">
        <f t="shared" ref="CN222" si="4505">IF($CL222="1",AQ222,0)</f>
        <v>0</v>
      </c>
      <c r="CO222" s="394">
        <f t="shared" ref="CO222" si="4506">IF($CL222="1",AR222,0)</f>
        <v>0</v>
      </c>
      <c r="CP222" s="394">
        <f t="shared" ref="CP222" si="4507">IF($CL222="1",AS222,0)</f>
        <v>0</v>
      </c>
      <c r="CQ222" s="394">
        <f t="shared" ref="CQ222" si="4508">IF($CL222="1",AT222,0)</f>
        <v>0</v>
      </c>
      <c r="CR222" s="394">
        <f t="shared" ref="CR222" si="4509">IF($CL222="1",AU222,0)</f>
        <v>0</v>
      </c>
      <c r="CS222" s="394">
        <f t="shared" ref="CS222" si="4510">IF($CL222="1",AV222,0)</f>
        <v>0</v>
      </c>
      <c r="CT222" s="394">
        <f t="shared" ref="CT222" si="4511">IF($CL222="1",AW222,0)</f>
        <v>0</v>
      </c>
      <c r="CU222" s="394">
        <f t="shared" ref="CU222" si="4512">IF($CL222="1",AX222,0)</f>
        <v>0</v>
      </c>
      <c r="CV222" s="395">
        <f t="shared" ref="CV222" si="4513">IF($CL222="1",AY222,0)</f>
        <v>0</v>
      </c>
      <c r="CW222" s="393">
        <f>CP222+CT222+CV222</f>
        <v>0</v>
      </c>
      <c r="CX222" s="393">
        <f t="shared" ref="CX222" si="4514">CN222+CR222</f>
        <v>0</v>
      </c>
      <c r="CY222" s="396">
        <f t="shared" ref="CY222" si="4515">IF($CL222="1",AZ222,0)</f>
        <v>0</v>
      </c>
      <c r="CZ222" s="394">
        <f t="shared" ref="CZ222" si="4516">IF($CL222="1",BA222,0)</f>
        <v>0</v>
      </c>
      <c r="DA222" s="394">
        <f t="shared" ref="DA222" si="4517">IF($CL222="1",BB222,0)</f>
        <v>0</v>
      </c>
      <c r="DB222" s="394">
        <f t="shared" ref="DB222" si="4518">IF($CL222="1",BC222,0)</f>
        <v>0</v>
      </c>
      <c r="DC222" s="394">
        <f t="shared" ref="DC222" si="4519">IF($CL222="1",BD222,0)</f>
        <v>0</v>
      </c>
      <c r="DD222" s="394">
        <f t="shared" ref="DD222" si="4520">IF($CL222="1",BE222,0)</f>
        <v>0</v>
      </c>
      <c r="DE222" s="394">
        <f t="shared" ref="DE222" si="4521">IF($CL222="1",BF222,0)</f>
        <v>0</v>
      </c>
      <c r="DF222" s="394">
        <f t="shared" ref="DF222" si="4522">IF($CL222="1",BG222,0)</f>
        <v>0</v>
      </c>
      <c r="DG222" s="394">
        <f t="shared" ref="DG222" si="4523">IF($CL222="1",BH222,0)</f>
        <v>0</v>
      </c>
      <c r="DH222" s="395">
        <f t="shared" ref="DH222" si="4524">IF($CL222="1",BI222,0)</f>
        <v>0</v>
      </c>
      <c r="DI222" s="390">
        <f>DB222+DF222+DH222</f>
        <v>0</v>
      </c>
      <c r="DJ222" s="390">
        <f t="shared" ref="DJ222" si="4525">CZ222+DD222</f>
        <v>0</v>
      </c>
      <c r="DK222" s="431">
        <f>IF(CE222=0,1,0)</f>
        <v>1</v>
      </c>
      <c r="DL222" s="431">
        <f>IFERROR(IF($AF222="N",AH222+AJ222+AL222+AN222,AF222+AH222+AJ222+AL222+AN222),0)*$DK222</f>
        <v>0</v>
      </c>
      <c r="DM222" s="431">
        <f>(AG222+AI222+AK222+AM222+AO222)*$DK222</f>
        <v>0</v>
      </c>
      <c r="DN222" s="431">
        <f>AS222+AW222+AY222-CW222</f>
        <v>0</v>
      </c>
      <c r="DO222" s="431">
        <f>BC222+BG222+BI222-DI222</f>
        <v>0</v>
      </c>
      <c r="DP222" s="431">
        <f>DN222+DO222</f>
        <v>0</v>
      </c>
      <c r="DQ222" s="430" t="str">
        <f>IF(OR(F222=vstupy!B$40,F222=vstupy!B$41,F222=vstupy!B$42,),"0","1")</f>
        <v>0</v>
      </c>
      <c r="DR222" s="396">
        <f>IF($DQ222="1",AQ222,"0")+CF222</f>
        <v>0</v>
      </c>
      <c r="DS222" s="394">
        <f>IF($DQ222="1",AS222,"0")+CG222</f>
        <v>0</v>
      </c>
      <c r="DT222" s="394">
        <f>IF($DQ222="1",AU222,"0")+CH222</f>
        <v>0</v>
      </c>
      <c r="DU222" s="394">
        <f>IF($DQ222="1",AW222,"0")+CI222</f>
        <v>0</v>
      </c>
      <c r="DV222" s="395">
        <f>IF($DQ222="1",AY222,"0")+CJ222</f>
        <v>0</v>
      </c>
      <c r="DW222" s="461">
        <f t="shared" ref="DW222" si="4526">SUM(DR222:DV224)</f>
        <v>0</v>
      </c>
      <c r="DX222" s="396" t="str">
        <f t="shared" ref="DX222" si="4527">IF($DQ222="1",BA222,"0")</f>
        <v>0</v>
      </c>
      <c r="DY222" s="394" t="str">
        <f t="shared" ref="DY222" si="4528">IF($DQ222="1",BC222,"0")</f>
        <v>0</v>
      </c>
      <c r="DZ222" s="394" t="str">
        <f t="shared" ref="DZ222" si="4529">IF($DQ222="1",BE222,"0")</f>
        <v>0</v>
      </c>
      <c r="EA222" s="394" t="str">
        <f>IF($DQ222="1",BG222,"0")</f>
        <v>0</v>
      </c>
      <c r="EB222" s="395" t="str">
        <f>IF($DQ222="1",BI222,"0")</f>
        <v>0</v>
      </c>
      <c r="EC222" s="461">
        <f t="shared" ref="EC222" si="4530">SUM(DX222:EB224)</f>
        <v>0</v>
      </c>
      <c r="ED222" s="462">
        <f>EC222+DW222</f>
        <v>0</v>
      </c>
    </row>
    <row r="223" spans="2:134" ht="12.6" customHeight="1" x14ac:dyDescent="0.2">
      <c r="B223" s="477"/>
      <c r="C223" s="467"/>
      <c r="D223" s="467"/>
      <c r="E223" s="467"/>
      <c r="F223" s="486"/>
      <c r="G223" s="491"/>
      <c r="H223" s="497"/>
      <c r="I223" s="497"/>
      <c r="J223" s="527"/>
      <c r="K223" s="486"/>
      <c r="L223" s="452"/>
      <c r="M223" s="492"/>
      <c r="N223" s="452"/>
      <c r="O223" s="452"/>
      <c r="P223" s="452"/>
      <c r="Q223" s="428"/>
      <c r="R223" s="423"/>
      <c r="S223" s="452"/>
      <c r="T223" s="453"/>
      <c r="U223" s="428"/>
      <c r="V223" s="423"/>
      <c r="W223" s="452"/>
      <c r="X223" s="330" t="s">
        <v>157</v>
      </c>
      <c r="Y223" s="331" t="s">
        <v>152</v>
      </c>
      <c r="Z223" s="332">
        <f>VLOOKUP($X223,vstupy!$B$18:$F$31,MATCH($Y223,vstupy!$B$17:$F$17,0),0)</f>
        <v>0</v>
      </c>
      <c r="AA223" s="333" t="s">
        <v>158</v>
      </c>
      <c r="AB223" s="332">
        <f>VLOOKUP($AA223,vstupy!$B$34:$C$36,2,FALSE)</f>
        <v>0</v>
      </c>
      <c r="AC223" s="332">
        <f t="shared" si="3919"/>
        <v>0</v>
      </c>
      <c r="AD223" s="481"/>
      <c r="AE223" s="474"/>
      <c r="AF223" s="396"/>
      <c r="AG223" s="420"/>
      <c r="AH223" s="420"/>
      <c r="AI223" s="420"/>
      <c r="AJ223" s="420"/>
      <c r="AK223" s="420"/>
      <c r="AL223" s="420"/>
      <c r="AM223" s="427"/>
      <c r="AN223" s="420"/>
      <c r="AO223" s="422"/>
      <c r="AP223" s="396"/>
      <c r="AQ223" s="394"/>
      <c r="AR223" s="394"/>
      <c r="AS223" s="394"/>
      <c r="AT223" s="394"/>
      <c r="AU223" s="394"/>
      <c r="AV223" s="394"/>
      <c r="AW223" s="394"/>
      <c r="AX223" s="394"/>
      <c r="AY223" s="394"/>
      <c r="AZ223" s="394"/>
      <c r="BA223" s="394"/>
      <c r="BB223" s="394"/>
      <c r="BC223" s="394"/>
      <c r="BD223" s="394"/>
      <c r="BE223" s="394"/>
      <c r="BF223" s="394"/>
      <c r="BG223" s="394"/>
      <c r="BH223" s="394"/>
      <c r="BI223" s="534"/>
      <c r="BJ223" s="393"/>
      <c r="BK223" s="396"/>
      <c r="BL223" s="394"/>
      <c r="BM223" s="394"/>
      <c r="BN223" s="394"/>
      <c r="BO223" s="394"/>
      <c r="BP223" s="394"/>
      <c r="BQ223" s="394"/>
      <c r="BR223" s="394"/>
      <c r="BS223" s="394"/>
      <c r="BT223" s="395"/>
      <c r="BU223" s="396"/>
      <c r="BV223" s="394"/>
      <c r="BW223" s="394"/>
      <c r="BX223" s="394"/>
      <c r="BY223" s="394"/>
      <c r="BZ223" s="394"/>
      <c r="CA223" s="394"/>
      <c r="CB223" s="394"/>
      <c r="CC223" s="394"/>
      <c r="CD223" s="395"/>
      <c r="CE223" s="433"/>
      <c r="CF223" s="396"/>
      <c r="CG223" s="394"/>
      <c r="CH223" s="394"/>
      <c r="CI223" s="394"/>
      <c r="CJ223" s="395"/>
      <c r="CK223" s="434"/>
      <c r="CL223" s="436"/>
      <c r="CM223" s="396"/>
      <c r="CN223" s="394"/>
      <c r="CO223" s="394"/>
      <c r="CP223" s="394"/>
      <c r="CQ223" s="394"/>
      <c r="CR223" s="394"/>
      <c r="CS223" s="394"/>
      <c r="CT223" s="394"/>
      <c r="CU223" s="394"/>
      <c r="CV223" s="395"/>
      <c r="CW223" s="393"/>
      <c r="CX223" s="393"/>
      <c r="CY223" s="396"/>
      <c r="CZ223" s="394"/>
      <c r="DA223" s="394"/>
      <c r="DB223" s="394"/>
      <c r="DC223" s="394"/>
      <c r="DD223" s="394"/>
      <c r="DE223" s="394"/>
      <c r="DF223" s="394"/>
      <c r="DG223" s="394"/>
      <c r="DH223" s="395"/>
      <c r="DI223" s="390"/>
      <c r="DJ223" s="390"/>
      <c r="DK223" s="431"/>
      <c r="DL223" s="431"/>
      <c r="DM223" s="431"/>
      <c r="DN223" s="431"/>
      <c r="DO223" s="431"/>
      <c r="DP223" s="431"/>
      <c r="DQ223" s="430"/>
      <c r="DR223" s="396"/>
      <c r="DS223" s="394"/>
      <c r="DT223" s="394"/>
      <c r="DU223" s="394"/>
      <c r="DV223" s="395"/>
      <c r="DW223" s="461"/>
      <c r="DX223" s="396"/>
      <c r="DY223" s="394"/>
      <c r="DZ223" s="394"/>
      <c r="EA223" s="394"/>
      <c r="EB223" s="395"/>
      <c r="EC223" s="461"/>
      <c r="ED223" s="462"/>
    </row>
    <row r="224" spans="2:134" ht="12.6" customHeight="1" x14ac:dyDescent="0.2">
      <c r="B224" s="477"/>
      <c r="C224" s="467"/>
      <c r="D224" s="467"/>
      <c r="E224" s="467"/>
      <c r="F224" s="487"/>
      <c r="G224" s="491"/>
      <c r="H224" s="498"/>
      <c r="I224" s="498"/>
      <c r="J224" s="528"/>
      <c r="K224" s="487"/>
      <c r="L224" s="452"/>
      <c r="M224" s="492"/>
      <c r="N224" s="452"/>
      <c r="O224" s="452"/>
      <c r="P224" s="452"/>
      <c r="Q224" s="428"/>
      <c r="R224" s="423"/>
      <c r="S224" s="452"/>
      <c r="T224" s="453"/>
      <c r="U224" s="428"/>
      <c r="V224" s="423"/>
      <c r="W224" s="452"/>
      <c r="X224" s="330" t="s">
        <v>157</v>
      </c>
      <c r="Y224" s="331" t="s">
        <v>152</v>
      </c>
      <c r="Z224" s="332">
        <f>VLOOKUP($X224,vstupy!$B$18:$F$31,MATCH($Y224,vstupy!$B$17:$F$17,0),0)</f>
        <v>0</v>
      </c>
      <c r="AA224" s="333" t="s">
        <v>158</v>
      </c>
      <c r="AB224" s="332">
        <f>VLOOKUP($AA224,vstupy!$B$34:$C$36,2,FALSE)</f>
        <v>0</v>
      </c>
      <c r="AC224" s="332">
        <f t="shared" si="3919"/>
        <v>0</v>
      </c>
      <c r="AD224" s="482"/>
      <c r="AE224" s="475"/>
      <c r="AF224" s="396"/>
      <c r="AG224" s="420"/>
      <c r="AH224" s="420"/>
      <c r="AI224" s="420"/>
      <c r="AJ224" s="420"/>
      <c r="AK224" s="420"/>
      <c r="AL224" s="420"/>
      <c r="AM224" s="419"/>
      <c r="AN224" s="420"/>
      <c r="AO224" s="422"/>
      <c r="AP224" s="396"/>
      <c r="AQ224" s="394"/>
      <c r="AR224" s="394"/>
      <c r="AS224" s="394"/>
      <c r="AT224" s="394"/>
      <c r="AU224" s="394"/>
      <c r="AV224" s="394"/>
      <c r="AW224" s="394"/>
      <c r="AX224" s="394"/>
      <c r="AY224" s="394"/>
      <c r="AZ224" s="394"/>
      <c r="BA224" s="394"/>
      <c r="BB224" s="394"/>
      <c r="BC224" s="394"/>
      <c r="BD224" s="394"/>
      <c r="BE224" s="394"/>
      <c r="BF224" s="394"/>
      <c r="BG224" s="394"/>
      <c r="BH224" s="394"/>
      <c r="BI224" s="534"/>
      <c r="BJ224" s="393"/>
      <c r="BK224" s="396"/>
      <c r="BL224" s="394"/>
      <c r="BM224" s="394"/>
      <c r="BN224" s="394"/>
      <c r="BO224" s="394"/>
      <c r="BP224" s="394"/>
      <c r="BQ224" s="394"/>
      <c r="BR224" s="394"/>
      <c r="BS224" s="394"/>
      <c r="BT224" s="395"/>
      <c r="BU224" s="396"/>
      <c r="BV224" s="394"/>
      <c r="BW224" s="394"/>
      <c r="BX224" s="394"/>
      <c r="BY224" s="394"/>
      <c r="BZ224" s="394"/>
      <c r="CA224" s="394"/>
      <c r="CB224" s="394"/>
      <c r="CC224" s="394"/>
      <c r="CD224" s="395"/>
      <c r="CE224" s="433"/>
      <c r="CF224" s="396"/>
      <c r="CG224" s="394"/>
      <c r="CH224" s="394"/>
      <c r="CI224" s="394"/>
      <c r="CJ224" s="395"/>
      <c r="CK224" s="434"/>
      <c r="CL224" s="437"/>
      <c r="CM224" s="396"/>
      <c r="CN224" s="394"/>
      <c r="CO224" s="394"/>
      <c r="CP224" s="394"/>
      <c r="CQ224" s="394"/>
      <c r="CR224" s="394"/>
      <c r="CS224" s="394"/>
      <c r="CT224" s="394"/>
      <c r="CU224" s="394"/>
      <c r="CV224" s="395"/>
      <c r="CW224" s="393"/>
      <c r="CX224" s="393"/>
      <c r="CY224" s="396"/>
      <c r="CZ224" s="394"/>
      <c r="DA224" s="394"/>
      <c r="DB224" s="394"/>
      <c r="DC224" s="394"/>
      <c r="DD224" s="394"/>
      <c r="DE224" s="394"/>
      <c r="DF224" s="394"/>
      <c r="DG224" s="394"/>
      <c r="DH224" s="395"/>
      <c r="DI224" s="390"/>
      <c r="DJ224" s="390"/>
      <c r="DK224" s="431"/>
      <c r="DL224" s="431"/>
      <c r="DM224" s="431"/>
      <c r="DN224" s="431"/>
      <c r="DO224" s="431"/>
      <c r="DP224" s="431"/>
      <c r="DQ224" s="430"/>
      <c r="DR224" s="396"/>
      <c r="DS224" s="394"/>
      <c r="DT224" s="394"/>
      <c r="DU224" s="394"/>
      <c r="DV224" s="395"/>
      <c r="DW224" s="461"/>
      <c r="DX224" s="396"/>
      <c r="DY224" s="394"/>
      <c r="DZ224" s="394"/>
      <c r="EA224" s="394"/>
      <c r="EB224" s="395"/>
      <c r="EC224" s="461"/>
      <c r="ED224" s="462"/>
    </row>
    <row r="225" spans="2:134" ht="12.6" customHeight="1" x14ac:dyDescent="0.2">
      <c r="B225" s="499">
        <f t="shared" ref="B225" si="4531">B222+1</f>
        <v>73</v>
      </c>
      <c r="C225" s="466"/>
      <c r="D225" s="466"/>
      <c r="E225" s="466"/>
      <c r="F225" s="470" t="s">
        <v>212</v>
      </c>
      <c r="G225" s="489"/>
      <c r="H225" s="509" t="str">
        <f t="shared" ref="H225" si="4532">IF($F225="3e)  Skoršia transpozícia  - zavedenie transpozície pred termínom ktorý určuje smernica EÚ. "," ","")</f>
        <v/>
      </c>
      <c r="I225" s="509" t="str">
        <f t="shared" ref="I225" si="4533">IF($F225="3e)  Skoršia transpozícia  - zavedenie transpozície pred termínom ktorý určuje smernica EÚ. ",$H225,"NA")</f>
        <v>NA</v>
      </c>
      <c r="J225" s="523">
        <f>IF(I225&gt;12,1,I225/12)</f>
        <v>1</v>
      </c>
      <c r="K225" s="470"/>
      <c r="L225" s="451"/>
      <c r="M225" s="493">
        <f>IF(L225="N",0,L225)</f>
        <v>0</v>
      </c>
      <c r="N225" s="451" t="s">
        <v>212</v>
      </c>
      <c r="O225" s="451"/>
      <c r="P225" s="451"/>
      <c r="Q225" s="429" t="s">
        <v>36</v>
      </c>
      <c r="R225" s="424">
        <f>VLOOKUP(Q225,vstupy!$B$3:$C$15,2,FALSE)</f>
        <v>0</v>
      </c>
      <c r="S225" s="451"/>
      <c r="T225" s="454"/>
      <c r="U225" s="429" t="s">
        <v>36</v>
      </c>
      <c r="V225" s="424">
        <f>VLOOKUP(U225,vstupy!$B$3:$C$15,2,FALSE)</f>
        <v>0</v>
      </c>
      <c r="W225" s="451"/>
      <c r="X225" s="194" t="s">
        <v>157</v>
      </c>
      <c r="Y225" s="208" t="s">
        <v>152</v>
      </c>
      <c r="Z225" s="205">
        <f>VLOOKUP($X225,vstupy!$B$18:$F$31,MATCH($Y225,vstupy!$B$17:$F$17,0),0)</f>
        <v>0</v>
      </c>
      <c r="AA225" s="133" t="s">
        <v>158</v>
      </c>
      <c r="AB225" s="205">
        <f>VLOOKUP($AA225,vstupy!$B$34:$C$36,2,FALSE)</f>
        <v>0</v>
      </c>
      <c r="AC225" s="205">
        <f t="shared" si="3919"/>
        <v>0</v>
      </c>
      <c r="AD225" s="500" t="s">
        <v>36</v>
      </c>
      <c r="AE225" s="473">
        <f>VLOOKUP(AD225,vstupy!$B$3:$C$15,2,FALSE)</f>
        <v>0</v>
      </c>
      <c r="AF225" s="476" t="str">
        <f>IFERROR(IF(M225=0,"N",O225/L225*J225),0)</f>
        <v>N</v>
      </c>
      <c r="AG225" s="420">
        <f>O225*J225</f>
        <v>0</v>
      </c>
      <c r="AH225" s="432">
        <f t="shared" ref="AH225" si="4534">P225*R225*J225</f>
        <v>0</v>
      </c>
      <c r="AI225" s="419">
        <f t="shared" ref="AI225" si="4535">IFERROR(AH225*M225,0)</f>
        <v>0</v>
      </c>
      <c r="AJ225" s="432" t="str">
        <f t="shared" ref="AJ225" si="4536">IFERROR(IF(M225=0,"N",S225/L225*J225),0)</f>
        <v>N</v>
      </c>
      <c r="AK225" s="420">
        <f t="shared" ref="AK225" si="4537">S225*J225</f>
        <v>0</v>
      </c>
      <c r="AL225" s="420">
        <f>T225*V225*J225</f>
        <v>0</v>
      </c>
      <c r="AM225" s="425">
        <f t="shared" ref="AM225" si="4538">IFERROR(AL225*M225,0)</f>
        <v>0</v>
      </c>
      <c r="AN225" s="419">
        <f t="shared" ref="AN225" si="4539">IF(W225&gt;0,IF(AE225&gt;0,($G$5/160)*(W225/60)*AE225*J225,0),IF(AE225&gt;0,($G$5/160)*((AC225+AC226+AC227)/60)*AE225*J225,0))</f>
        <v>0</v>
      </c>
      <c r="AO225" s="422">
        <f>IFERROR(AN225*M225,0)</f>
        <v>0</v>
      </c>
      <c r="AP225" s="396">
        <f t="shared" ref="AP225" si="4540">IF($N225="In (zvyšuje náklady)",AF225,0)</f>
        <v>0</v>
      </c>
      <c r="AQ225" s="394">
        <f t="shared" ref="AQ225" si="4541">IF($N225="In (zvyšuje náklady)",AG225,0)</f>
        <v>0</v>
      </c>
      <c r="AR225" s="394">
        <f t="shared" ref="AR225" si="4542">IF($N225="In (zvyšuje náklady)",AH225,0)</f>
        <v>0</v>
      </c>
      <c r="AS225" s="394">
        <f t="shared" ref="AS225" si="4543">IF($N225="In (zvyšuje náklady)",AI225,0)</f>
        <v>0</v>
      </c>
      <c r="AT225" s="394">
        <f t="shared" ref="AT225" si="4544">IF($N225="In (zvyšuje náklady)",AJ225,0)</f>
        <v>0</v>
      </c>
      <c r="AU225" s="394">
        <f t="shared" ref="AU225" si="4545">IF($N225="In (zvyšuje náklady)",AK225,0)</f>
        <v>0</v>
      </c>
      <c r="AV225" s="394">
        <f t="shared" ref="AV225" si="4546">IF($N225="In (zvyšuje náklady)",AL225,0)</f>
        <v>0</v>
      </c>
      <c r="AW225" s="394">
        <f t="shared" ref="AW225" si="4547">IF($N225="In (zvyšuje náklady)",AM225,0)</f>
        <v>0</v>
      </c>
      <c r="AX225" s="394">
        <f t="shared" ref="AX225" si="4548">IF($N225="In (zvyšuje náklady)",AN225,0)</f>
        <v>0</v>
      </c>
      <c r="AY225" s="394">
        <f t="shared" ref="AY225" si="4549">IF($N225="In (zvyšuje náklady)",AO225,0)</f>
        <v>0</v>
      </c>
      <c r="AZ225" s="394" t="str">
        <f t="shared" ref="AZ225" si="4550">IF($N225="Out (znižuje náklady)",AF225,"0")</f>
        <v>0</v>
      </c>
      <c r="BA225" s="394" t="str">
        <f t="shared" ref="BA225" si="4551">IF($N225="Out (znižuje náklady)",AG225,"0")</f>
        <v>0</v>
      </c>
      <c r="BB225" s="394" t="str">
        <f t="shared" ref="BB225" si="4552">IF($N225="Out (znižuje náklady)",AH225,"0")</f>
        <v>0</v>
      </c>
      <c r="BC225" s="394" t="str">
        <f t="shared" ref="BC225" si="4553">IF($N225="Out (znižuje náklady)",AI225,"0")</f>
        <v>0</v>
      </c>
      <c r="BD225" s="394" t="str">
        <f t="shared" ref="BD225" si="4554">IF($N225="Out (znižuje náklady)",AJ225,"0")</f>
        <v>0</v>
      </c>
      <c r="BE225" s="394" t="str">
        <f t="shared" ref="BE225" si="4555">IF($N225="Out (znižuje náklady)",AK225,"0")</f>
        <v>0</v>
      </c>
      <c r="BF225" s="394" t="str">
        <f t="shared" ref="BF225" si="4556">IF($N225="Out (znižuje náklady)",AL225,"0")</f>
        <v>0</v>
      </c>
      <c r="BG225" s="394" t="str">
        <f t="shared" ref="BG225" si="4557">IF($N225="Out (znižuje náklady)",AM225,"0")</f>
        <v>0</v>
      </c>
      <c r="BH225" s="394" t="str">
        <f t="shared" ref="BH225" si="4558">IF($N225="Out (znižuje náklady)",AN225,"0")</f>
        <v>0</v>
      </c>
      <c r="BI225" s="534" t="str">
        <f t="shared" ref="BI225" si="4559">IF($N225="Out (znižuje náklady)",AO225,"0")</f>
        <v>0</v>
      </c>
      <c r="BJ225" s="393">
        <f>IF(F225=vstupy!$B$47,0,1)</f>
        <v>1</v>
      </c>
      <c r="BK225" s="396">
        <f t="shared" ref="BK225" si="4560">$BJ225*AP225</f>
        <v>0</v>
      </c>
      <c r="BL225" s="394">
        <f t="shared" ref="BL225" si="4561">$BJ225*AQ225</f>
        <v>0</v>
      </c>
      <c r="BM225" s="394">
        <f t="shared" ref="BM225" si="4562">$BJ225*AR225</f>
        <v>0</v>
      </c>
      <c r="BN225" s="394">
        <f t="shared" ref="BN225" si="4563">$BJ225*AS225</f>
        <v>0</v>
      </c>
      <c r="BO225" s="394">
        <f t="shared" ref="BO225" si="4564">$BJ225*AT225</f>
        <v>0</v>
      </c>
      <c r="BP225" s="394">
        <f t="shared" ref="BP225" si="4565">$BJ225*AU225</f>
        <v>0</v>
      </c>
      <c r="BQ225" s="394">
        <f t="shared" ref="BQ225" si="4566">$BJ225*AV225</f>
        <v>0</v>
      </c>
      <c r="BR225" s="394">
        <f t="shared" ref="BR225" si="4567">$BJ225*AW225</f>
        <v>0</v>
      </c>
      <c r="BS225" s="394">
        <f t="shared" ref="BS225" si="4568">$BJ225*AX225</f>
        <v>0</v>
      </c>
      <c r="BT225" s="395">
        <f t="shared" ref="BT225" si="4569">$BJ225*AY225</f>
        <v>0</v>
      </c>
      <c r="BU225" s="396">
        <f t="shared" ref="BU225" si="4570">$BJ225*AZ225</f>
        <v>0</v>
      </c>
      <c r="BV225" s="394">
        <f t="shared" ref="BV225" si="4571">$BJ225*BA225</f>
        <v>0</v>
      </c>
      <c r="BW225" s="394">
        <f t="shared" ref="BW225" si="4572">$BJ225*BB225</f>
        <v>0</v>
      </c>
      <c r="BX225" s="394">
        <f t="shared" ref="BX225" si="4573">$BJ225*BC225</f>
        <v>0</v>
      </c>
      <c r="BY225" s="394">
        <f t="shared" ref="BY225" si="4574">$BJ225*BD225</f>
        <v>0</v>
      </c>
      <c r="BZ225" s="394">
        <f t="shared" ref="BZ225" si="4575">$BJ225*BE225</f>
        <v>0</v>
      </c>
      <c r="CA225" s="394">
        <f t="shared" ref="CA225" si="4576">$BJ225*BF225</f>
        <v>0</v>
      </c>
      <c r="CB225" s="394">
        <f t="shared" ref="CB225" si="4577">$BJ225*BG225</f>
        <v>0</v>
      </c>
      <c r="CC225" s="394">
        <f t="shared" ref="CC225" si="4578">$BJ225*BH225</f>
        <v>0</v>
      </c>
      <c r="CD225" s="395">
        <f t="shared" ref="CD225" si="4579">$BJ225*BI225</f>
        <v>0</v>
      </c>
      <c r="CE225" s="433">
        <f>IF(N225="Nemení sa",1,0)</f>
        <v>0</v>
      </c>
      <c r="CF225" s="396">
        <f>AG225*$CE225</f>
        <v>0</v>
      </c>
      <c r="CG225" s="394">
        <f>AI225*$CE225</f>
        <v>0</v>
      </c>
      <c r="CH225" s="394">
        <f>AK225*$CE225</f>
        <v>0</v>
      </c>
      <c r="CI225" s="394">
        <f>AM225*$CE225</f>
        <v>0</v>
      </c>
      <c r="CJ225" s="395">
        <f>AO225*$CE225</f>
        <v>0</v>
      </c>
      <c r="CK225" s="434">
        <f t="shared" ref="CK225" si="4580">SUM(CF225:CJ227)</f>
        <v>0</v>
      </c>
      <c r="CL225" s="435">
        <f>IF(F225=vstupy!B$42,"1",0)</f>
        <v>0</v>
      </c>
      <c r="CM225" s="396">
        <f t="shared" ref="CM225" si="4581">IF($CL225="1",AP225,0)</f>
        <v>0</v>
      </c>
      <c r="CN225" s="394">
        <f t="shared" ref="CN225" si="4582">IF($CL225="1",AQ225,0)</f>
        <v>0</v>
      </c>
      <c r="CO225" s="394">
        <f t="shared" ref="CO225" si="4583">IF($CL225="1",AR225,0)</f>
        <v>0</v>
      </c>
      <c r="CP225" s="394">
        <f t="shared" ref="CP225" si="4584">IF($CL225="1",AS225,0)</f>
        <v>0</v>
      </c>
      <c r="CQ225" s="394">
        <f t="shared" ref="CQ225" si="4585">IF($CL225="1",AT225,0)</f>
        <v>0</v>
      </c>
      <c r="CR225" s="394">
        <f t="shared" ref="CR225" si="4586">IF($CL225="1",AU225,0)</f>
        <v>0</v>
      </c>
      <c r="CS225" s="394">
        <f t="shared" ref="CS225" si="4587">IF($CL225="1",AV225,0)</f>
        <v>0</v>
      </c>
      <c r="CT225" s="394">
        <f t="shared" ref="CT225" si="4588">IF($CL225="1",AW225,0)</f>
        <v>0</v>
      </c>
      <c r="CU225" s="394">
        <f t="shared" ref="CU225" si="4589">IF($CL225="1",AX225,0)</f>
        <v>0</v>
      </c>
      <c r="CV225" s="395">
        <f t="shared" ref="CV225" si="4590">IF($CL225="1",AY225,0)</f>
        <v>0</v>
      </c>
      <c r="CW225" s="393">
        <f>CP225+CT225+CV225</f>
        <v>0</v>
      </c>
      <c r="CX225" s="393">
        <f t="shared" ref="CX225" si="4591">CN225+CR225</f>
        <v>0</v>
      </c>
      <c r="CY225" s="396">
        <f t="shared" ref="CY225" si="4592">IF($CL225="1",AZ225,0)</f>
        <v>0</v>
      </c>
      <c r="CZ225" s="394">
        <f t="shared" ref="CZ225" si="4593">IF($CL225="1",BA225,0)</f>
        <v>0</v>
      </c>
      <c r="DA225" s="394">
        <f t="shared" ref="DA225" si="4594">IF($CL225="1",BB225,0)</f>
        <v>0</v>
      </c>
      <c r="DB225" s="394">
        <f t="shared" ref="DB225" si="4595">IF($CL225="1",BC225,0)</f>
        <v>0</v>
      </c>
      <c r="DC225" s="394">
        <f t="shared" ref="DC225" si="4596">IF($CL225="1",BD225,0)</f>
        <v>0</v>
      </c>
      <c r="DD225" s="394">
        <f t="shared" ref="DD225" si="4597">IF($CL225="1",BE225,0)</f>
        <v>0</v>
      </c>
      <c r="DE225" s="394">
        <f t="shared" ref="DE225" si="4598">IF($CL225="1",BF225,0)</f>
        <v>0</v>
      </c>
      <c r="DF225" s="394">
        <f t="shared" ref="DF225" si="4599">IF($CL225="1",BG225,0)</f>
        <v>0</v>
      </c>
      <c r="DG225" s="394">
        <f t="shared" ref="DG225" si="4600">IF($CL225="1",BH225,0)</f>
        <v>0</v>
      </c>
      <c r="DH225" s="395">
        <f t="shared" ref="DH225" si="4601">IF($CL225="1",BI225,0)</f>
        <v>0</v>
      </c>
      <c r="DI225" s="390">
        <f>DB225+DF225+DH225</f>
        <v>0</v>
      </c>
      <c r="DJ225" s="390">
        <f t="shared" ref="DJ225" si="4602">CZ225+DD225</f>
        <v>0</v>
      </c>
      <c r="DK225" s="431">
        <f>IF(CE225=0,1,0)</f>
        <v>1</v>
      </c>
      <c r="DL225" s="431">
        <f>IFERROR(IF($AF225="N",AH225+AJ225+AL225+AN225,AF225+AH225+AJ225+AL225+AN225),0)*$DK225</f>
        <v>0</v>
      </c>
      <c r="DM225" s="431">
        <f>(AG225+AI225+AK225+AM225+AO225)*$DK225</f>
        <v>0</v>
      </c>
      <c r="DN225" s="431">
        <f>AS225+AW225+AY225-CW225</f>
        <v>0</v>
      </c>
      <c r="DO225" s="431">
        <f>BC225+BG225+BI225-DI225</f>
        <v>0</v>
      </c>
      <c r="DP225" s="431">
        <f>DN225+DO225</f>
        <v>0</v>
      </c>
      <c r="DQ225" s="430" t="str">
        <f>IF(OR(F225=vstupy!B$40,F225=vstupy!B$41,F225=vstupy!B$42,),"0","1")</f>
        <v>0</v>
      </c>
      <c r="DR225" s="396">
        <f>IF($DQ225="1",AQ225,"0")+CF225</f>
        <v>0</v>
      </c>
      <c r="DS225" s="394">
        <f>IF($DQ225="1",AS225,"0")+CG225</f>
        <v>0</v>
      </c>
      <c r="DT225" s="394">
        <f>IF($DQ225="1",AU225,"0")+CH225</f>
        <v>0</v>
      </c>
      <c r="DU225" s="394">
        <f>IF($DQ225="1",AW225,"0")+CI225</f>
        <v>0</v>
      </c>
      <c r="DV225" s="395">
        <f>IF($DQ225="1",AY225,"0")+CJ225</f>
        <v>0</v>
      </c>
      <c r="DW225" s="461">
        <f t="shared" ref="DW225" si="4603">SUM(DR225:DV227)</f>
        <v>0</v>
      </c>
      <c r="DX225" s="396" t="str">
        <f t="shared" ref="DX225" si="4604">IF($DQ225="1",BA225,"0")</f>
        <v>0</v>
      </c>
      <c r="DY225" s="394" t="str">
        <f t="shared" ref="DY225" si="4605">IF($DQ225="1",BC225,"0")</f>
        <v>0</v>
      </c>
      <c r="DZ225" s="394" t="str">
        <f t="shared" ref="DZ225" si="4606">IF($DQ225="1",BE225,"0")</f>
        <v>0</v>
      </c>
      <c r="EA225" s="394" t="str">
        <f>IF($DQ225="1",BG225,"0")</f>
        <v>0</v>
      </c>
      <c r="EB225" s="395" t="str">
        <f>IF($DQ225="1",BI225,"0")</f>
        <v>0</v>
      </c>
      <c r="EC225" s="461">
        <f t="shared" ref="EC225" si="4607">SUM(DX225:EB227)</f>
        <v>0</v>
      </c>
      <c r="ED225" s="462">
        <f>EC225+DW225</f>
        <v>0</v>
      </c>
    </row>
    <row r="226" spans="2:134" ht="12.6" customHeight="1" x14ac:dyDescent="0.2">
      <c r="B226" s="499"/>
      <c r="C226" s="466"/>
      <c r="D226" s="466"/>
      <c r="E226" s="466"/>
      <c r="F226" s="471"/>
      <c r="G226" s="489"/>
      <c r="H226" s="510"/>
      <c r="I226" s="510"/>
      <c r="J226" s="524"/>
      <c r="K226" s="471"/>
      <c r="L226" s="451"/>
      <c r="M226" s="493"/>
      <c r="N226" s="451"/>
      <c r="O226" s="451"/>
      <c r="P226" s="451"/>
      <c r="Q226" s="429"/>
      <c r="R226" s="424"/>
      <c r="S226" s="451"/>
      <c r="T226" s="454"/>
      <c r="U226" s="429"/>
      <c r="V226" s="424"/>
      <c r="W226" s="451"/>
      <c r="X226" s="194" t="s">
        <v>157</v>
      </c>
      <c r="Y226" s="208" t="s">
        <v>152</v>
      </c>
      <c r="Z226" s="205">
        <f>VLOOKUP($X226,vstupy!$B$18:$F$31,MATCH($Y226,vstupy!$B$17:$F$17,0),0)</f>
        <v>0</v>
      </c>
      <c r="AA226" s="133" t="s">
        <v>158</v>
      </c>
      <c r="AB226" s="205">
        <f>VLOOKUP($AA226,vstupy!$B$34:$C$36,2,FALSE)</f>
        <v>0</v>
      </c>
      <c r="AC226" s="205">
        <f t="shared" si="3919"/>
        <v>0</v>
      </c>
      <c r="AD226" s="501"/>
      <c r="AE226" s="474"/>
      <c r="AF226" s="396"/>
      <c r="AG226" s="420"/>
      <c r="AH226" s="420"/>
      <c r="AI226" s="420"/>
      <c r="AJ226" s="420"/>
      <c r="AK226" s="420"/>
      <c r="AL226" s="420"/>
      <c r="AM226" s="427"/>
      <c r="AN226" s="420"/>
      <c r="AO226" s="422"/>
      <c r="AP226" s="396"/>
      <c r="AQ226" s="394"/>
      <c r="AR226" s="394"/>
      <c r="AS226" s="394"/>
      <c r="AT226" s="394"/>
      <c r="AU226" s="394"/>
      <c r="AV226" s="394"/>
      <c r="AW226" s="394"/>
      <c r="AX226" s="394"/>
      <c r="AY226" s="394"/>
      <c r="AZ226" s="394"/>
      <c r="BA226" s="394"/>
      <c r="BB226" s="394"/>
      <c r="BC226" s="394"/>
      <c r="BD226" s="394"/>
      <c r="BE226" s="394"/>
      <c r="BF226" s="394"/>
      <c r="BG226" s="394"/>
      <c r="BH226" s="394"/>
      <c r="BI226" s="534"/>
      <c r="BJ226" s="393"/>
      <c r="BK226" s="396"/>
      <c r="BL226" s="394"/>
      <c r="BM226" s="394"/>
      <c r="BN226" s="394"/>
      <c r="BO226" s="394"/>
      <c r="BP226" s="394"/>
      <c r="BQ226" s="394"/>
      <c r="BR226" s="394"/>
      <c r="BS226" s="394"/>
      <c r="BT226" s="395"/>
      <c r="BU226" s="396"/>
      <c r="BV226" s="394"/>
      <c r="BW226" s="394"/>
      <c r="BX226" s="394"/>
      <c r="BY226" s="394"/>
      <c r="BZ226" s="394"/>
      <c r="CA226" s="394"/>
      <c r="CB226" s="394"/>
      <c r="CC226" s="394"/>
      <c r="CD226" s="395"/>
      <c r="CE226" s="433"/>
      <c r="CF226" s="396"/>
      <c r="CG226" s="394"/>
      <c r="CH226" s="394"/>
      <c r="CI226" s="394"/>
      <c r="CJ226" s="395"/>
      <c r="CK226" s="434"/>
      <c r="CL226" s="436"/>
      <c r="CM226" s="396"/>
      <c r="CN226" s="394"/>
      <c r="CO226" s="394"/>
      <c r="CP226" s="394"/>
      <c r="CQ226" s="394"/>
      <c r="CR226" s="394"/>
      <c r="CS226" s="394"/>
      <c r="CT226" s="394"/>
      <c r="CU226" s="394"/>
      <c r="CV226" s="395"/>
      <c r="CW226" s="393"/>
      <c r="CX226" s="393"/>
      <c r="CY226" s="396"/>
      <c r="CZ226" s="394"/>
      <c r="DA226" s="394"/>
      <c r="DB226" s="394"/>
      <c r="DC226" s="394"/>
      <c r="DD226" s="394"/>
      <c r="DE226" s="394"/>
      <c r="DF226" s="394"/>
      <c r="DG226" s="394"/>
      <c r="DH226" s="395"/>
      <c r="DI226" s="390"/>
      <c r="DJ226" s="390"/>
      <c r="DK226" s="431"/>
      <c r="DL226" s="431"/>
      <c r="DM226" s="431"/>
      <c r="DN226" s="431"/>
      <c r="DO226" s="431"/>
      <c r="DP226" s="431"/>
      <c r="DQ226" s="430"/>
      <c r="DR226" s="396"/>
      <c r="DS226" s="394"/>
      <c r="DT226" s="394"/>
      <c r="DU226" s="394"/>
      <c r="DV226" s="395"/>
      <c r="DW226" s="461"/>
      <c r="DX226" s="396"/>
      <c r="DY226" s="394"/>
      <c r="DZ226" s="394"/>
      <c r="EA226" s="394"/>
      <c r="EB226" s="395"/>
      <c r="EC226" s="461"/>
      <c r="ED226" s="462"/>
    </row>
    <row r="227" spans="2:134" ht="12.6" customHeight="1" x14ac:dyDescent="0.2">
      <c r="B227" s="499"/>
      <c r="C227" s="466"/>
      <c r="D227" s="466"/>
      <c r="E227" s="466"/>
      <c r="F227" s="472"/>
      <c r="G227" s="489"/>
      <c r="H227" s="511"/>
      <c r="I227" s="511"/>
      <c r="J227" s="525"/>
      <c r="K227" s="472"/>
      <c r="L227" s="451"/>
      <c r="M227" s="493"/>
      <c r="N227" s="451"/>
      <c r="O227" s="451"/>
      <c r="P227" s="451"/>
      <c r="Q227" s="429"/>
      <c r="R227" s="424"/>
      <c r="S227" s="451"/>
      <c r="T227" s="454"/>
      <c r="U227" s="429"/>
      <c r="V227" s="424"/>
      <c r="W227" s="451"/>
      <c r="X227" s="194" t="s">
        <v>157</v>
      </c>
      <c r="Y227" s="208" t="s">
        <v>152</v>
      </c>
      <c r="Z227" s="205">
        <f>VLOOKUP($X227,vstupy!$B$18:$F$31,MATCH($Y227,vstupy!$B$17:$F$17,0),0)</f>
        <v>0</v>
      </c>
      <c r="AA227" s="133" t="s">
        <v>158</v>
      </c>
      <c r="AB227" s="205">
        <f>VLOOKUP($AA227,vstupy!$B$34:$C$36,2,FALSE)</f>
        <v>0</v>
      </c>
      <c r="AC227" s="205">
        <f t="shared" si="3919"/>
        <v>0</v>
      </c>
      <c r="AD227" s="502"/>
      <c r="AE227" s="475"/>
      <c r="AF227" s="396"/>
      <c r="AG227" s="420"/>
      <c r="AH227" s="420"/>
      <c r="AI227" s="420"/>
      <c r="AJ227" s="420"/>
      <c r="AK227" s="420"/>
      <c r="AL227" s="420"/>
      <c r="AM227" s="419"/>
      <c r="AN227" s="420"/>
      <c r="AO227" s="422"/>
      <c r="AP227" s="396"/>
      <c r="AQ227" s="394"/>
      <c r="AR227" s="394"/>
      <c r="AS227" s="394"/>
      <c r="AT227" s="394"/>
      <c r="AU227" s="394"/>
      <c r="AV227" s="394"/>
      <c r="AW227" s="394"/>
      <c r="AX227" s="394"/>
      <c r="AY227" s="394"/>
      <c r="AZ227" s="394"/>
      <c r="BA227" s="394"/>
      <c r="BB227" s="394"/>
      <c r="BC227" s="394"/>
      <c r="BD227" s="394"/>
      <c r="BE227" s="394"/>
      <c r="BF227" s="394"/>
      <c r="BG227" s="394"/>
      <c r="BH227" s="394"/>
      <c r="BI227" s="534"/>
      <c r="BJ227" s="393"/>
      <c r="BK227" s="396"/>
      <c r="BL227" s="394"/>
      <c r="BM227" s="394"/>
      <c r="BN227" s="394"/>
      <c r="BO227" s="394"/>
      <c r="BP227" s="394"/>
      <c r="BQ227" s="394"/>
      <c r="BR227" s="394"/>
      <c r="BS227" s="394"/>
      <c r="BT227" s="395"/>
      <c r="BU227" s="396"/>
      <c r="BV227" s="394"/>
      <c r="BW227" s="394"/>
      <c r="BX227" s="394"/>
      <c r="BY227" s="394"/>
      <c r="BZ227" s="394"/>
      <c r="CA227" s="394"/>
      <c r="CB227" s="394"/>
      <c r="CC227" s="394"/>
      <c r="CD227" s="395"/>
      <c r="CE227" s="433"/>
      <c r="CF227" s="396"/>
      <c r="CG227" s="394"/>
      <c r="CH227" s="394"/>
      <c r="CI227" s="394"/>
      <c r="CJ227" s="395"/>
      <c r="CK227" s="434"/>
      <c r="CL227" s="437"/>
      <c r="CM227" s="396"/>
      <c r="CN227" s="394"/>
      <c r="CO227" s="394"/>
      <c r="CP227" s="394"/>
      <c r="CQ227" s="394"/>
      <c r="CR227" s="394"/>
      <c r="CS227" s="394"/>
      <c r="CT227" s="394"/>
      <c r="CU227" s="394"/>
      <c r="CV227" s="395"/>
      <c r="CW227" s="393"/>
      <c r="CX227" s="393"/>
      <c r="CY227" s="396"/>
      <c r="CZ227" s="394"/>
      <c r="DA227" s="394"/>
      <c r="DB227" s="394"/>
      <c r="DC227" s="394"/>
      <c r="DD227" s="394"/>
      <c r="DE227" s="394"/>
      <c r="DF227" s="394"/>
      <c r="DG227" s="394"/>
      <c r="DH227" s="395"/>
      <c r="DI227" s="390"/>
      <c r="DJ227" s="390"/>
      <c r="DK227" s="431"/>
      <c r="DL227" s="431"/>
      <c r="DM227" s="431"/>
      <c r="DN227" s="431"/>
      <c r="DO227" s="431"/>
      <c r="DP227" s="431"/>
      <c r="DQ227" s="430"/>
      <c r="DR227" s="396"/>
      <c r="DS227" s="394"/>
      <c r="DT227" s="394"/>
      <c r="DU227" s="394"/>
      <c r="DV227" s="395"/>
      <c r="DW227" s="461"/>
      <c r="DX227" s="396"/>
      <c r="DY227" s="394"/>
      <c r="DZ227" s="394"/>
      <c r="EA227" s="394"/>
      <c r="EB227" s="395"/>
      <c r="EC227" s="461"/>
      <c r="ED227" s="462"/>
    </row>
    <row r="228" spans="2:134" ht="12.6" customHeight="1" x14ac:dyDescent="0.2">
      <c r="B228" s="477">
        <f t="shared" ref="B228" si="4608">B225+1</f>
        <v>74</v>
      </c>
      <c r="C228" s="467"/>
      <c r="D228" s="467"/>
      <c r="E228" s="467"/>
      <c r="F228" s="485" t="s">
        <v>212</v>
      </c>
      <c r="G228" s="491"/>
      <c r="H228" s="496" t="str">
        <f t="shared" ref="H228" si="4609">IF($F228="3e)  Skoršia transpozícia  - zavedenie transpozície pred termínom ktorý určuje smernica EÚ. "," ","")</f>
        <v/>
      </c>
      <c r="I228" s="496" t="str">
        <f t="shared" ref="I228" si="4610">IF($F228="3e)  Skoršia transpozícia  - zavedenie transpozície pred termínom ktorý určuje smernica EÚ. ",$H228,"NA")</f>
        <v>NA</v>
      </c>
      <c r="J228" s="526">
        <f>IF(I228&gt;12,1,I228/12)</f>
        <v>1</v>
      </c>
      <c r="K228" s="485"/>
      <c r="L228" s="452"/>
      <c r="M228" s="492">
        <f>IF(L228="N",0,L228)</f>
        <v>0</v>
      </c>
      <c r="N228" s="452" t="s">
        <v>212</v>
      </c>
      <c r="O228" s="452"/>
      <c r="P228" s="452"/>
      <c r="Q228" s="428" t="s">
        <v>36</v>
      </c>
      <c r="R228" s="423">
        <f>VLOOKUP(Q228,vstupy!$B$3:$C$15,2,FALSE)</f>
        <v>0</v>
      </c>
      <c r="S228" s="452"/>
      <c r="T228" s="453"/>
      <c r="U228" s="428" t="s">
        <v>36</v>
      </c>
      <c r="V228" s="423">
        <f>VLOOKUP(U228,vstupy!$B$3:$C$15,2,FALSE)</f>
        <v>0</v>
      </c>
      <c r="W228" s="452"/>
      <c r="X228" s="330" t="s">
        <v>157</v>
      </c>
      <c r="Y228" s="331" t="s">
        <v>152</v>
      </c>
      <c r="Z228" s="332">
        <f>VLOOKUP($X228,vstupy!$B$18:$F$31,MATCH($Y228,vstupy!$B$17:$F$17,0),0)</f>
        <v>0</v>
      </c>
      <c r="AA228" s="333" t="s">
        <v>158</v>
      </c>
      <c r="AB228" s="332">
        <f>VLOOKUP($AA228,vstupy!$B$34:$C$36,2,FALSE)</f>
        <v>0</v>
      </c>
      <c r="AC228" s="332">
        <f t="shared" si="3919"/>
        <v>0</v>
      </c>
      <c r="AD228" s="480" t="s">
        <v>36</v>
      </c>
      <c r="AE228" s="473">
        <f>VLOOKUP(AD228,vstupy!$B$3:$C$15,2,FALSE)</f>
        <v>0</v>
      </c>
      <c r="AF228" s="476" t="str">
        <f>IFERROR(IF(M228=0,"N",O228/L228*J228),0)</f>
        <v>N</v>
      </c>
      <c r="AG228" s="420">
        <f>O228*J228</f>
        <v>0</v>
      </c>
      <c r="AH228" s="432">
        <f t="shared" ref="AH228" si="4611">P228*R228*J228</f>
        <v>0</v>
      </c>
      <c r="AI228" s="419">
        <f t="shared" ref="AI228" si="4612">IFERROR(AH228*M228,0)</f>
        <v>0</v>
      </c>
      <c r="AJ228" s="432" t="str">
        <f t="shared" ref="AJ228" si="4613">IFERROR(IF(M228=0,"N",S228/L228*J228),0)</f>
        <v>N</v>
      </c>
      <c r="AK228" s="420">
        <f t="shared" ref="AK228" si="4614">S228*J228</f>
        <v>0</v>
      </c>
      <c r="AL228" s="420">
        <f>T228*V228*J228</f>
        <v>0</v>
      </c>
      <c r="AM228" s="425">
        <f t="shared" ref="AM228" si="4615">IFERROR(AL228*M228,0)</f>
        <v>0</v>
      </c>
      <c r="AN228" s="419">
        <f t="shared" ref="AN228" si="4616">IF(W228&gt;0,IF(AE228&gt;0,($G$5/160)*(W228/60)*AE228*J228,0),IF(AE228&gt;0,($G$5/160)*((AC228+AC229+AC230)/60)*AE228*J228,0))</f>
        <v>0</v>
      </c>
      <c r="AO228" s="422">
        <f>IFERROR(AN228*M228,0)</f>
        <v>0</v>
      </c>
      <c r="AP228" s="396">
        <f t="shared" ref="AP228" si="4617">IF($N228="In (zvyšuje náklady)",AF228,0)</f>
        <v>0</v>
      </c>
      <c r="AQ228" s="394">
        <f t="shared" ref="AQ228" si="4618">IF($N228="In (zvyšuje náklady)",AG228,0)</f>
        <v>0</v>
      </c>
      <c r="AR228" s="394">
        <f t="shared" ref="AR228" si="4619">IF($N228="In (zvyšuje náklady)",AH228,0)</f>
        <v>0</v>
      </c>
      <c r="AS228" s="394">
        <f t="shared" ref="AS228" si="4620">IF($N228="In (zvyšuje náklady)",AI228,0)</f>
        <v>0</v>
      </c>
      <c r="AT228" s="394">
        <f t="shared" ref="AT228" si="4621">IF($N228="In (zvyšuje náklady)",AJ228,0)</f>
        <v>0</v>
      </c>
      <c r="AU228" s="394">
        <f t="shared" ref="AU228" si="4622">IF($N228="In (zvyšuje náklady)",AK228,0)</f>
        <v>0</v>
      </c>
      <c r="AV228" s="394">
        <f t="shared" ref="AV228" si="4623">IF($N228="In (zvyšuje náklady)",AL228,0)</f>
        <v>0</v>
      </c>
      <c r="AW228" s="394">
        <f t="shared" ref="AW228" si="4624">IF($N228="In (zvyšuje náklady)",AM228,0)</f>
        <v>0</v>
      </c>
      <c r="AX228" s="394">
        <f t="shared" ref="AX228" si="4625">IF($N228="In (zvyšuje náklady)",AN228,0)</f>
        <v>0</v>
      </c>
      <c r="AY228" s="394">
        <f t="shared" ref="AY228" si="4626">IF($N228="In (zvyšuje náklady)",AO228,0)</f>
        <v>0</v>
      </c>
      <c r="AZ228" s="394" t="str">
        <f t="shared" ref="AZ228" si="4627">IF($N228="Out (znižuje náklady)",AF228,"0")</f>
        <v>0</v>
      </c>
      <c r="BA228" s="394" t="str">
        <f t="shared" ref="BA228" si="4628">IF($N228="Out (znižuje náklady)",AG228,"0")</f>
        <v>0</v>
      </c>
      <c r="BB228" s="394" t="str">
        <f t="shared" ref="BB228" si="4629">IF($N228="Out (znižuje náklady)",AH228,"0")</f>
        <v>0</v>
      </c>
      <c r="BC228" s="394" t="str">
        <f t="shared" ref="BC228" si="4630">IF($N228="Out (znižuje náklady)",AI228,"0")</f>
        <v>0</v>
      </c>
      <c r="BD228" s="394" t="str">
        <f t="shared" ref="BD228" si="4631">IF($N228="Out (znižuje náklady)",AJ228,"0")</f>
        <v>0</v>
      </c>
      <c r="BE228" s="394" t="str">
        <f t="shared" ref="BE228" si="4632">IF($N228="Out (znižuje náklady)",AK228,"0")</f>
        <v>0</v>
      </c>
      <c r="BF228" s="394" t="str">
        <f t="shared" ref="BF228" si="4633">IF($N228="Out (znižuje náklady)",AL228,"0")</f>
        <v>0</v>
      </c>
      <c r="BG228" s="394" t="str">
        <f t="shared" ref="BG228" si="4634">IF($N228="Out (znižuje náklady)",AM228,"0")</f>
        <v>0</v>
      </c>
      <c r="BH228" s="394" t="str">
        <f t="shared" ref="BH228" si="4635">IF($N228="Out (znižuje náklady)",AN228,"0")</f>
        <v>0</v>
      </c>
      <c r="BI228" s="534" t="str">
        <f t="shared" ref="BI228" si="4636">IF($N228="Out (znižuje náklady)",AO228,"0")</f>
        <v>0</v>
      </c>
      <c r="BJ228" s="393">
        <f>IF(F228=vstupy!$B$47,0,1)</f>
        <v>1</v>
      </c>
      <c r="BK228" s="396">
        <f t="shared" ref="BK228" si="4637">$BJ228*AP228</f>
        <v>0</v>
      </c>
      <c r="BL228" s="394">
        <f t="shared" ref="BL228" si="4638">$BJ228*AQ228</f>
        <v>0</v>
      </c>
      <c r="BM228" s="394">
        <f t="shared" ref="BM228" si="4639">$BJ228*AR228</f>
        <v>0</v>
      </c>
      <c r="BN228" s="394">
        <f t="shared" ref="BN228" si="4640">$BJ228*AS228</f>
        <v>0</v>
      </c>
      <c r="BO228" s="394">
        <f t="shared" ref="BO228" si="4641">$BJ228*AT228</f>
        <v>0</v>
      </c>
      <c r="BP228" s="394">
        <f t="shared" ref="BP228" si="4642">$BJ228*AU228</f>
        <v>0</v>
      </c>
      <c r="BQ228" s="394">
        <f t="shared" ref="BQ228" si="4643">$BJ228*AV228</f>
        <v>0</v>
      </c>
      <c r="BR228" s="394">
        <f t="shared" ref="BR228" si="4644">$BJ228*AW228</f>
        <v>0</v>
      </c>
      <c r="BS228" s="394">
        <f t="shared" ref="BS228" si="4645">$BJ228*AX228</f>
        <v>0</v>
      </c>
      <c r="BT228" s="395">
        <f t="shared" ref="BT228" si="4646">$BJ228*AY228</f>
        <v>0</v>
      </c>
      <c r="BU228" s="396">
        <f t="shared" ref="BU228" si="4647">$BJ228*AZ228</f>
        <v>0</v>
      </c>
      <c r="BV228" s="394">
        <f t="shared" ref="BV228" si="4648">$BJ228*BA228</f>
        <v>0</v>
      </c>
      <c r="BW228" s="394">
        <f t="shared" ref="BW228" si="4649">$BJ228*BB228</f>
        <v>0</v>
      </c>
      <c r="BX228" s="394">
        <f t="shared" ref="BX228" si="4650">$BJ228*BC228</f>
        <v>0</v>
      </c>
      <c r="BY228" s="394">
        <f t="shared" ref="BY228" si="4651">$BJ228*BD228</f>
        <v>0</v>
      </c>
      <c r="BZ228" s="394">
        <f t="shared" ref="BZ228" si="4652">$BJ228*BE228</f>
        <v>0</v>
      </c>
      <c r="CA228" s="394">
        <f t="shared" ref="CA228" si="4653">$BJ228*BF228</f>
        <v>0</v>
      </c>
      <c r="CB228" s="394">
        <f t="shared" ref="CB228" si="4654">$BJ228*BG228</f>
        <v>0</v>
      </c>
      <c r="CC228" s="394">
        <f t="shared" ref="CC228" si="4655">$BJ228*BH228</f>
        <v>0</v>
      </c>
      <c r="CD228" s="395">
        <f t="shared" ref="CD228" si="4656">$BJ228*BI228</f>
        <v>0</v>
      </c>
      <c r="CE228" s="433">
        <f>IF(N228="Nemení sa",1,0)</f>
        <v>0</v>
      </c>
      <c r="CF228" s="396">
        <f>AG228*$CE228</f>
        <v>0</v>
      </c>
      <c r="CG228" s="394">
        <f>AI228*$CE228</f>
        <v>0</v>
      </c>
      <c r="CH228" s="394">
        <f>AK228*$CE228</f>
        <v>0</v>
      </c>
      <c r="CI228" s="394">
        <f>AM228*$CE228</f>
        <v>0</v>
      </c>
      <c r="CJ228" s="395">
        <f>AO228*$CE228</f>
        <v>0</v>
      </c>
      <c r="CK228" s="434">
        <f t="shared" ref="CK228" si="4657">SUM(CF228:CJ230)</f>
        <v>0</v>
      </c>
      <c r="CL228" s="435">
        <f>IF(F228=vstupy!B$42,"1",0)</f>
        <v>0</v>
      </c>
      <c r="CM228" s="396">
        <f t="shared" ref="CM228" si="4658">IF($CL228="1",AP228,0)</f>
        <v>0</v>
      </c>
      <c r="CN228" s="394">
        <f t="shared" ref="CN228" si="4659">IF($CL228="1",AQ228,0)</f>
        <v>0</v>
      </c>
      <c r="CO228" s="394">
        <f t="shared" ref="CO228" si="4660">IF($CL228="1",AR228,0)</f>
        <v>0</v>
      </c>
      <c r="CP228" s="394">
        <f t="shared" ref="CP228" si="4661">IF($CL228="1",AS228,0)</f>
        <v>0</v>
      </c>
      <c r="CQ228" s="394">
        <f t="shared" ref="CQ228" si="4662">IF($CL228="1",AT228,0)</f>
        <v>0</v>
      </c>
      <c r="CR228" s="394">
        <f t="shared" ref="CR228" si="4663">IF($CL228="1",AU228,0)</f>
        <v>0</v>
      </c>
      <c r="CS228" s="394">
        <f t="shared" ref="CS228" si="4664">IF($CL228="1",AV228,0)</f>
        <v>0</v>
      </c>
      <c r="CT228" s="394">
        <f t="shared" ref="CT228" si="4665">IF($CL228="1",AW228,0)</f>
        <v>0</v>
      </c>
      <c r="CU228" s="394">
        <f t="shared" ref="CU228" si="4666">IF($CL228="1",AX228,0)</f>
        <v>0</v>
      </c>
      <c r="CV228" s="395">
        <f t="shared" ref="CV228" si="4667">IF($CL228="1",AY228,0)</f>
        <v>0</v>
      </c>
      <c r="CW228" s="393">
        <f>CP228+CT228+CV228</f>
        <v>0</v>
      </c>
      <c r="CX228" s="393">
        <f t="shared" ref="CX228" si="4668">CN228+CR228</f>
        <v>0</v>
      </c>
      <c r="CY228" s="396">
        <f t="shared" ref="CY228" si="4669">IF($CL228="1",AZ228,0)</f>
        <v>0</v>
      </c>
      <c r="CZ228" s="394">
        <f t="shared" ref="CZ228" si="4670">IF($CL228="1",BA228,0)</f>
        <v>0</v>
      </c>
      <c r="DA228" s="394">
        <f t="shared" ref="DA228" si="4671">IF($CL228="1",BB228,0)</f>
        <v>0</v>
      </c>
      <c r="DB228" s="394">
        <f t="shared" ref="DB228" si="4672">IF($CL228="1",BC228,0)</f>
        <v>0</v>
      </c>
      <c r="DC228" s="394">
        <f t="shared" ref="DC228" si="4673">IF($CL228="1",BD228,0)</f>
        <v>0</v>
      </c>
      <c r="DD228" s="394">
        <f t="shared" ref="DD228" si="4674">IF($CL228="1",BE228,0)</f>
        <v>0</v>
      </c>
      <c r="DE228" s="394">
        <f t="shared" ref="DE228" si="4675">IF($CL228="1",BF228,0)</f>
        <v>0</v>
      </c>
      <c r="DF228" s="394">
        <f t="shared" ref="DF228" si="4676">IF($CL228="1",BG228,0)</f>
        <v>0</v>
      </c>
      <c r="DG228" s="394">
        <f t="shared" ref="DG228" si="4677">IF($CL228="1",BH228,0)</f>
        <v>0</v>
      </c>
      <c r="DH228" s="395">
        <f t="shared" ref="DH228" si="4678">IF($CL228="1",BI228,0)</f>
        <v>0</v>
      </c>
      <c r="DI228" s="390">
        <f>DB228+DF228+DH228</f>
        <v>0</v>
      </c>
      <c r="DJ228" s="390">
        <f t="shared" ref="DJ228" si="4679">CZ228+DD228</f>
        <v>0</v>
      </c>
      <c r="DK228" s="431">
        <f>IF(CE228=0,1,0)</f>
        <v>1</v>
      </c>
      <c r="DL228" s="431">
        <f>IFERROR(IF($AF228="N",AH228+AJ228+AL228+AN228,AF228+AH228+AJ228+AL228+AN228),0)*$DK228</f>
        <v>0</v>
      </c>
      <c r="DM228" s="431">
        <f>(AG228+AI228+AK228+AM228+AO228)*$DK228</f>
        <v>0</v>
      </c>
      <c r="DN228" s="431">
        <f>AS228+AW228+AY228-CW228</f>
        <v>0</v>
      </c>
      <c r="DO228" s="431">
        <f>BC228+BG228+BI228-DI228</f>
        <v>0</v>
      </c>
      <c r="DP228" s="431">
        <f>DN228+DO228</f>
        <v>0</v>
      </c>
      <c r="DQ228" s="430" t="str">
        <f>IF(OR(F228=vstupy!B$40,F228=vstupy!B$41,F228=vstupy!B$42,),"0","1")</f>
        <v>0</v>
      </c>
      <c r="DR228" s="396">
        <f>IF($DQ228="1",AQ228,"0")+CF228</f>
        <v>0</v>
      </c>
      <c r="DS228" s="394">
        <f>IF($DQ228="1",AS228,"0")+CG228</f>
        <v>0</v>
      </c>
      <c r="DT228" s="394">
        <f>IF($DQ228="1",AU228,"0")+CH228</f>
        <v>0</v>
      </c>
      <c r="DU228" s="394">
        <f>IF($DQ228="1",AW228,"0")+CI228</f>
        <v>0</v>
      </c>
      <c r="DV228" s="395">
        <f>IF($DQ228="1",AY228,"0")+CJ228</f>
        <v>0</v>
      </c>
      <c r="DW228" s="461">
        <f t="shared" ref="DW228" si="4680">SUM(DR228:DV230)</f>
        <v>0</v>
      </c>
      <c r="DX228" s="396" t="str">
        <f t="shared" ref="DX228" si="4681">IF($DQ228="1",BA228,"0")</f>
        <v>0</v>
      </c>
      <c r="DY228" s="394" t="str">
        <f t="shared" ref="DY228" si="4682">IF($DQ228="1",BC228,"0")</f>
        <v>0</v>
      </c>
      <c r="DZ228" s="394" t="str">
        <f t="shared" ref="DZ228" si="4683">IF($DQ228="1",BE228,"0")</f>
        <v>0</v>
      </c>
      <c r="EA228" s="394" t="str">
        <f>IF($DQ228="1",BG228,"0")</f>
        <v>0</v>
      </c>
      <c r="EB228" s="395" t="str">
        <f>IF($DQ228="1",BI228,"0")</f>
        <v>0</v>
      </c>
      <c r="EC228" s="461">
        <f t="shared" ref="EC228" si="4684">SUM(DX228:EB230)</f>
        <v>0</v>
      </c>
      <c r="ED228" s="462">
        <f>EC228+DW228</f>
        <v>0</v>
      </c>
    </row>
    <row r="229" spans="2:134" ht="12.6" customHeight="1" x14ac:dyDescent="0.2">
      <c r="B229" s="477"/>
      <c r="C229" s="467"/>
      <c r="D229" s="467"/>
      <c r="E229" s="467"/>
      <c r="F229" s="486"/>
      <c r="G229" s="491"/>
      <c r="H229" s="497"/>
      <c r="I229" s="497"/>
      <c r="J229" s="527"/>
      <c r="K229" s="486"/>
      <c r="L229" s="452"/>
      <c r="M229" s="492"/>
      <c r="N229" s="452"/>
      <c r="O229" s="452"/>
      <c r="P229" s="452"/>
      <c r="Q229" s="428"/>
      <c r="R229" s="423"/>
      <c r="S229" s="452"/>
      <c r="T229" s="453"/>
      <c r="U229" s="428"/>
      <c r="V229" s="423"/>
      <c r="W229" s="452"/>
      <c r="X229" s="330" t="s">
        <v>157</v>
      </c>
      <c r="Y229" s="331" t="s">
        <v>152</v>
      </c>
      <c r="Z229" s="332">
        <f>VLOOKUP($X229,vstupy!$B$18:$F$31,MATCH($Y229,vstupy!$B$17:$F$17,0),0)</f>
        <v>0</v>
      </c>
      <c r="AA229" s="333" t="s">
        <v>158</v>
      </c>
      <c r="AB229" s="332">
        <f>VLOOKUP($AA229,vstupy!$B$34:$C$36,2,FALSE)</f>
        <v>0</v>
      </c>
      <c r="AC229" s="332">
        <f t="shared" si="3919"/>
        <v>0</v>
      </c>
      <c r="AD229" s="481"/>
      <c r="AE229" s="474"/>
      <c r="AF229" s="396"/>
      <c r="AG229" s="420"/>
      <c r="AH229" s="420"/>
      <c r="AI229" s="420"/>
      <c r="AJ229" s="420"/>
      <c r="AK229" s="420"/>
      <c r="AL229" s="420"/>
      <c r="AM229" s="427"/>
      <c r="AN229" s="420"/>
      <c r="AO229" s="422"/>
      <c r="AP229" s="396"/>
      <c r="AQ229" s="394"/>
      <c r="AR229" s="394"/>
      <c r="AS229" s="394"/>
      <c r="AT229" s="394"/>
      <c r="AU229" s="394"/>
      <c r="AV229" s="394"/>
      <c r="AW229" s="394"/>
      <c r="AX229" s="394"/>
      <c r="AY229" s="394"/>
      <c r="AZ229" s="394"/>
      <c r="BA229" s="394"/>
      <c r="BB229" s="394"/>
      <c r="BC229" s="394"/>
      <c r="BD229" s="394"/>
      <c r="BE229" s="394"/>
      <c r="BF229" s="394"/>
      <c r="BG229" s="394"/>
      <c r="BH229" s="394"/>
      <c r="BI229" s="534"/>
      <c r="BJ229" s="393"/>
      <c r="BK229" s="396"/>
      <c r="BL229" s="394"/>
      <c r="BM229" s="394"/>
      <c r="BN229" s="394"/>
      <c r="BO229" s="394"/>
      <c r="BP229" s="394"/>
      <c r="BQ229" s="394"/>
      <c r="BR229" s="394"/>
      <c r="BS229" s="394"/>
      <c r="BT229" s="395"/>
      <c r="BU229" s="396"/>
      <c r="BV229" s="394"/>
      <c r="BW229" s="394"/>
      <c r="BX229" s="394"/>
      <c r="BY229" s="394"/>
      <c r="BZ229" s="394"/>
      <c r="CA229" s="394"/>
      <c r="CB229" s="394"/>
      <c r="CC229" s="394"/>
      <c r="CD229" s="395"/>
      <c r="CE229" s="433"/>
      <c r="CF229" s="396"/>
      <c r="CG229" s="394"/>
      <c r="CH229" s="394"/>
      <c r="CI229" s="394"/>
      <c r="CJ229" s="395"/>
      <c r="CK229" s="434"/>
      <c r="CL229" s="436"/>
      <c r="CM229" s="396"/>
      <c r="CN229" s="394"/>
      <c r="CO229" s="394"/>
      <c r="CP229" s="394"/>
      <c r="CQ229" s="394"/>
      <c r="CR229" s="394"/>
      <c r="CS229" s="394"/>
      <c r="CT229" s="394"/>
      <c r="CU229" s="394"/>
      <c r="CV229" s="395"/>
      <c r="CW229" s="393"/>
      <c r="CX229" s="393"/>
      <c r="CY229" s="396"/>
      <c r="CZ229" s="394"/>
      <c r="DA229" s="394"/>
      <c r="DB229" s="394"/>
      <c r="DC229" s="394"/>
      <c r="DD229" s="394"/>
      <c r="DE229" s="394"/>
      <c r="DF229" s="394"/>
      <c r="DG229" s="394"/>
      <c r="DH229" s="395"/>
      <c r="DI229" s="390"/>
      <c r="DJ229" s="390"/>
      <c r="DK229" s="431"/>
      <c r="DL229" s="431"/>
      <c r="DM229" s="431"/>
      <c r="DN229" s="431"/>
      <c r="DO229" s="431"/>
      <c r="DP229" s="431"/>
      <c r="DQ229" s="430"/>
      <c r="DR229" s="396"/>
      <c r="DS229" s="394"/>
      <c r="DT229" s="394"/>
      <c r="DU229" s="394"/>
      <c r="DV229" s="395"/>
      <c r="DW229" s="461"/>
      <c r="DX229" s="396"/>
      <c r="DY229" s="394"/>
      <c r="DZ229" s="394"/>
      <c r="EA229" s="394"/>
      <c r="EB229" s="395"/>
      <c r="EC229" s="461"/>
      <c r="ED229" s="462"/>
    </row>
    <row r="230" spans="2:134" ht="12.6" customHeight="1" x14ac:dyDescent="0.2">
      <c r="B230" s="477"/>
      <c r="C230" s="467"/>
      <c r="D230" s="467"/>
      <c r="E230" s="467"/>
      <c r="F230" s="487"/>
      <c r="G230" s="491"/>
      <c r="H230" s="498"/>
      <c r="I230" s="498"/>
      <c r="J230" s="528"/>
      <c r="K230" s="487"/>
      <c r="L230" s="452"/>
      <c r="M230" s="492"/>
      <c r="N230" s="452"/>
      <c r="O230" s="452"/>
      <c r="P230" s="452"/>
      <c r="Q230" s="428"/>
      <c r="R230" s="423"/>
      <c r="S230" s="452"/>
      <c r="T230" s="453"/>
      <c r="U230" s="428"/>
      <c r="V230" s="423"/>
      <c r="W230" s="452"/>
      <c r="X230" s="330" t="s">
        <v>157</v>
      </c>
      <c r="Y230" s="331" t="s">
        <v>152</v>
      </c>
      <c r="Z230" s="332">
        <f>VLOOKUP($X230,vstupy!$B$18:$F$31,MATCH($Y230,vstupy!$B$17:$F$17,0),0)</f>
        <v>0</v>
      </c>
      <c r="AA230" s="333" t="s">
        <v>158</v>
      </c>
      <c r="AB230" s="332">
        <f>VLOOKUP($AA230,vstupy!$B$34:$C$36,2,FALSE)</f>
        <v>0</v>
      </c>
      <c r="AC230" s="332">
        <f t="shared" si="3919"/>
        <v>0</v>
      </c>
      <c r="AD230" s="482"/>
      <c r="AE230" s="475"/>
      <c r="AF230" s="396"/>
      <c r="AG230" s="420"/>
      <c r="AH230" s="420"/>
      <c r="AI230" s="420"/>
      <c r="AJ230" s="420"/>
      <c r="AK230" s="420"/>
      <c r="AL230" s="420"/>
      <c r="AM230" s="419"/>
      <c r="AN230" s="420"/>
      <c r="AO230" s="422"/>
      <c r="AP230" s="396"/>
      <c r="AQ230" s="394"/>
      <c r="AR230" s="394"/>
      <c r="AS230" s="394"/>
      <c r="AT230" s="394"/>
      <c r="AU230" s="394"/>
      <c r="AV230" s="394"/>
      <c r="AW230" s="394"/>
      <c r="AX230" s="394"/>
      <c r="AY230" s="394"/>
      <c r="AZ230" s="394"/>
      <c r="BA230" s="394"/>
      <c r="BB230" s="394"/>
      <c r="BC230" s="394"/>
      <c r="BD230" s="394"/>
      <c r="BE230" s="394"/>
      <c r="BF230" s="394"/>
      <c r="BG230" s="394"/>
      <c r="BH230" s="394"/>
      <c r="BI230" s="534"/>
      <c r="BJ230" s="393"/>
      <c r="BK230" s="396"/>
      <c r="BL230" s="394"/>
      <c r="BM230" s="394"/>
      <c r="BN230" s="394"/>
      <c r="BO230" s="394"/>
      <c r="BP230" s="394"/>
      <c r="BQ230" s="394"/>
      <c r="BR230" s="394"/>
      <c r="BS230" s="394"/>
      <c r="BT230" s="395"/>
      <c r="BU230" s="396"/>
      <c r="BV230" s="394"/>
      <c r="BW230" s="394"/>
      <c r="BX230" s="394"/>
      <c r="BY230" s="394"/>
      <c r="BZ230" s="394"/>
      <c r="CA230" s="394"/>
      <c r="CB230" s="394"/>
      <c r="CC230" s="394"/>
      <c r="CD230" s="395"/>
      <c r="CE230" s="433"/>
      <c r="CF230" s="396"/>
      <c r="CG230" s="394"/>
      <c r="CH230" s="394"/>
      <c r="CI230" s="394"/>
      <c r="CJ230" s="395"/>
      <c r="CK230" s="434"/>
      <c r="CL230" s="437"/>
      <c r="CM230" s="396"/>
      <c r="CN230" s="394"/>
      <c r="CO230" s="394"/>
      <c r="CP230" s="394"/>
      <c r="CQ230" s="394"/>
      <c r="CR230" s="394"/>
      <c r="CS230" s="394"/>
      <c r="CT230" s="394"/>
      <c r="CU230" s="394"/>
      <c r="CV230" s="395"/>
      <c r="CW230" s="393"/>
      <c r="CX230" s="393"/>
      <c r="CY230" s="396"/>
      <c r="CZ230" s="394"/>
      <c r="DA230" s="394"/>
      <c r="DB230" s="394"/>
      <c r="DC230" s="394"/>
      <c r="DD230" s="394"/>
      <c r="DE230" s="394"/>
      <c r="DF230" s="394"/>
      <c r="DG230" s="394"/>
      <c r="DH230" s="395"/>
      <c r="DI230" s="390"/>
      <c r="DJ230" s="390"/>
      <c r="DK230" s="431"/>
      <c r="DL230" s="431"/>
      <c r="DM230" s="431"/>
      <c r="DN230" s="431"/>
      <c r="DO230" s="431"/>
      <c r="DP230" s="431"/>
      <c r="DQ230" s="430"/>
      <c r="DR230" s="396"/>
      <c r="DS230" s="394"/>
      <c r="DT230" s="394"/>
      <c r="DU230" s="394"/>
      <c r="DV230" s="395"/>
      <c r="DW230" s="461"/>
      <c r="DX230" s="396"/>
      <c r="DY230" s="394"/>
      <c r="DZ230" s="394"/>
      <c r="EA230" s="394"/>
      <c r="EB230" s="395"/>
      <c r="EC230" s="461"/>
      <c r="ED230" s="462"/>
    </row>
    <row r="231" spans="2:134" ht="12.6" customHeight="1" x14ac:dyDescent="0.2">
      <c r="B231" s="499">
        <f t="shared" ref="B231" si="4685">B228+1</f>
        <v>75</v>
      </c>
      <c r="C231" s="466"/>
      <c r="D231" s="466"/>
      <c r="E231" s="466"/>
      <c r="F231" s="470" t="s">
        <v>212</v>
      </c>
      <c r="G231" s="489"/>
      <c r="H231" s="509" t="str">
        <f t="shared" ref="H231" si="4686">IF($F231="3e)  Skoršia transpozícia  - zavedenie transpozície pred termínom ktorý určuje smernica EÚ. "," ","")</f>
        <v/>
      </c>
      <c r="I231" s="509" t="str">
        <f t="shared" ref="I231" si="4687">IF($F231="3e)  Skoršia transpozícia  - zavedenie transpozície pred termínom ktorý určuje smernica EÚ. ",$H231,"NA")</f>
        <v>NA</v>
      </c>
      <c r="J231" s="523">
        <f>IF(I231&gt;12,1,I231/12)</f>
        <v>1</v>
      </c>
      <c r="K231" s="470"/>
      <c r="L231" s="451"/>
      <c r="M231" s="493">
        <f>IF(L231="N",0,L231)</f>
        <v>0</v>
      </c>
      <c r="N231" s="451" t="s">
        <v>212</v>
      </c>
      <c r="O231" s="451"/>
      <c r="P231" s="451"/>
      <c r="Q231" s="429" t="s">
        <v>36</v>
      </c>
      <c r="R231" s="424">
        <f>VLOOKUP(Q231,vstupy!$B$3:$C$15,2,FALSE)</f>
        <v>0</v>
      </c>
      <c r="S231" s="451"/>
      <c r="T231" s="454"/>
      <c r="U231" s="429" t="s">
        <v>36</v>
      </c>
      <c r="V231" s="424">
        <f>VLOOKUP(U231,vstupy!$B$3:$C$15,2,FALSE)</f>
        <v>0</v>
      </c>
      <c r="W231" s="451"/>
      <c r="X231" s="194" t="s">
        <v>157</v>
      </c>
      <c r="Y231" s="208" t="s">
        <v>152</v>
      </c>
      <c r="Z231" s="205">
        <f>VLOOKUP($X231,vstupy!$B$18:$F$31,MATCH($Y231,vstupy!$B$17:$F$17,0),0)</f>
        <v>0</v>
      </c>
      <c r="AA231" s="133" t="s">
        <v>158</v>
      </c>
      <c r="AB231" s="205">
        <f>VLOOKUP($AA231,vstupy!$B$34:$C$36,2,FALSE)</f>
        <v>0</v>
      </c>
      <c r="AC231" s="205">
        <f t="shared" ref="AC231:AC248" si="4688">Z231+AB231</f>
        <v>0</v>
      </c>
      <c r="AD231" s="500" t="s">
        <v>36</v>
      </c>
      <c r="AE231" s="473">
        <f>VLOOKUP(AD231,vstupy!$B$3:$C$15,2,FALSE)</f>
        <v>0</v>
      </c>
      <c r="AF231" s="476" t="str">
        <f>IFERROR(IF(M231=0,"N",O231/L231*J231),0)</f>
        <v>N</v>
      </c>
      <c r="AG231" s="420">
        <f>O231*J231</f>
        <v>0</v>
      </c>
      <c r="AH231" s="432">
        <f t="shared" ref="AH231" si="4689">P231*R231*J231</f>
        <v>0</v>
      </c>
      <c r="AI231" s="419">
        <f t="shared" ref="AI231" si="4690">IFERROR(AH231*M231,0)</f>
        <v>0</v>
      </c>
      <c r="AJ231" s="432" t="str">
        <f t="shared" ref="AJ231" si="4691">IFERROR(IF(M231=0,"N",S231/L231*J231),0)</f>
        <v>N</v>
      </c>
      <c r="AK231" s="420">
        <f t="shared" ref="AK231" si="4692">S231*J231</f>
        <v>0</v>
      </c>
      <c r="AL231" s="420">
        <f>T231*V231*J231</f>
        <v>0</v>
      </c>
      <c r="AM231" s="425">
        <f t="shared" ref="AM231" si="4693">IFERROR(AL231*M231,0)</f>
        <v>0</v>
      </c>
      <c r="AN231" s="419">
        <f t="shared" ref="AN231" si="4694">IF(W231&gt;0,IF(AE231&gt;0,($G$5/160)*(W231/60)*AE231*J231,0),IF(AE231&gt;0,($G$5/160)*((AC231+AC232+AC233)/60)*AE231*J231,0))</f>
        <v>0</v>
      </c>
      <c r="AO231" s="422">
        <f>IFERROR(AN231*M231,0)</f>
        <v>0</v>
      </c>
      <c r="AP231" s="396">
        <f t="shared" ref="AP231" si="4695">IF($N231="In (zvyšuje náklady)",AF231,0)</f>
        <v>0</v>
      </c>
      <c r="AQ231" s="394">
        <f t="shared" ref="AQ231" si="4696">IF($N231="In (zvyšuje náklady)",AG231,0)</f>
        <v>0</v>
      </c>
      <c r="AR231" s="394">
        <f t="shared" ref="AR231" si="4697">IF($N231="In (zvyšuje náklady)",AH231,0)</f>
        <v>0</v>
      </c>
      <c r="AS231" s="394">
        <f t="shared" ref="AS231" si="4698">IF($N231="In (zvyšuje náklady)",AI231,0)</f>
        <v>0</v>
      </c>
      <c r="AT231" s="394">
        <f t="shared" ref="AT231" si="4699">IF($N231="In (zvyšuje náklady)",AJ231,0)</f>
        <v>0</v>
      </c>
      <c r="AU231" s="394">
        <f t="shared" ref="AU231" si="4700">IF($N231="In (zvyšuje náklady)",AK231,0)</f>
        <v>0</v>
      </c>
      <c r="AV231" s="394">
        <f t="shared" ref="AV231" si="4701">IF($N231="In (zvyšuje náklady)",AL231,0)</f>
        <v>0</v>
      </c>
      <c r="AW231" s="394">
        <f t="shared" ref="AW231" si="4702">IF($N231="In (zvyšuje náklady)",AM231,0)</f>
        <v>0</v>
      </c>
      <c r="AX231" s="394">
        <f t="shared" ref="AX231" si="4703">IF($N231="In (zvyšuje náklady)",AN231,0)</f>
        <v>0</v>
      </c>
      <c r="AY231" s="394">
        <f t="shared" ref="AY231" si="4704">IF($N231="In (zvyšuje náklady)",AO231,0)</f>
        <v>0</v>
      </c>
      <c r="AZ231" s="394" t="str">
        <f t="shared" ref="AZ231" si="4705">IF($N231="Out (znižuje náklady)",AF231,"0")</f>
        <v>0</v>
      </c>
      <c r="BA231" s="394" t="str">
        <f t="shared" ref="BA231" si="4706">IF($N231="Out (znižuje náklady)",AG231,"0")</f>
        <v>0</v>
      </c>
      <c r="BB231" s="394" t="str">
        <f t="shared" ref="BB231" si="4707">IF($N231="Out (znižuje náklady)",AH231,"0")</f>
        <v>0</v>
      </c>
      <c r="BC231" s="394" t="str">
        <f t="shared" ref="BC231" si="4708">IF($N231="Out (znižuje náklady)",AI231,"0")</f>
        <v>0</v>
      </c>
      <c r="BD231" s="394" t="str">
        <f t="shared" ref="BD231" si="4709">IF($N231="Out (znižuje náklady)",AJ231,"0")</f>
        <v>0</v>
      </c>
      <c r="BE231" s="394" t="str">
        <f t="shared" ref="BE231" si="4710">IF($N231="Out (znižuje náklady)",AK231,"0")</f>
        <v>0</v>
      </c>
      <c r="BF231" s="394" t="str">
        <f t="shared" ref="BF231" si="4711">IF($N231="Out (znižuje náklady)",AL231,"0")</f>
        <v>0</v>
      </c>
      <c r="BG231" s="394" t="str">
        <f t="shared" ref="BG231" si="4712">IF($N231="Out (znižuje náklady)",AM231,"0")</f>
        <v>0</v>
      </c>
      <c r="BH231" s="394" t="str">
        <f t="shared" ref="BH231" si="4713">IF($N231="Out (znižuje náklady)",AN231,"0")</f>
        <v>0</v>
      </c>
      <c r="BI231" s="534" t="str">
        <f t="shared" ref="BI231" si="4714">IF($N231="Out (znižuje náklady)",AO231,"0")</f>
        <v>0</v>
      </c>
      <c r="BJ231" s="393">
        <f>IF(F231=vstupy!$B$47,0,1)</f>
        <v>1</v>
      </c>
      <c r="BK231" s="396">
        <f t="shared" ref="BK231" si="4715">$BJ231*AP231</f>
        <v>0</v>
      </c>
      <c r="BL231" s="394">
        <f t="shared" ref="BL231" si="4716">$BJ231*AQ231</f>
        <v>0</v>
      </c>
      <c r="BM231" s="394">
        <f t="shared" ref="BM231" si="4717">$BJ231*AR231</f>
        <v>0</v>
      </c>
      <c r="BN231" s="394">
        <f t="shared" ref="BN231" si="4718">$BJ231*AS231</f>
        <v>0</v>
      </c>
      <c r="BO231" s="394">
        <f t="shared" ref="BO231" si="4719">$BJ231*AT231</f>
        <v>0</v>
      </c>
      <c r="BP231" s="394">
        <f t="shared" ref="BP231" si="4720">$BJ231*AU231</f>
        <v>0</v>
      </c>
      <c r="BQ231" s="394">
        <f t="shared" ref="BQ231" si="4721">$BJ231*AV231</f>
        <v>0</v>
      </c>
      <c r="BR231" s="394">
        <f t="shared" ref="BR231" si="4722">$BJ231*AW231</f>
        <v>0</v>
      </c>
      <c r="BS231" s="394">
        <f t="shared" ref="BS231" si="4723">$BJ231*AX231</f>
        <v>0</v>
      </c>
      <c r="BT231" s="395">
        <f t="shared" ref="BT231" si="4724">$BJ231*AY231</f>
        <v>0</v>
      </c>
      <c r="BU231" s="396">
        <f t="shared" ref="BU231" si="4725">$BJ231*AZ231</f>
        <v>0</v>
      </c>
      <c r="BV231" s="394">
        <f t="shared" ref="BV231" si="4726">$BJ231*BA231</f>
        <v>0</v>
      </c>
      <c r="BW231" s="394">
        <f t="shared" ref="BW231" si="4727">$BJ231*BB231</f>
        <v>0</v>
      </c>
      <c r="BX231" s="394">
        <f t="shared" ref="BX231" si="4728">$BJ231*BC231</f>
        <v>0</v>
      </c>
      <c r="BY231" s="394">
        <f t="shared" ref="BY231" si="4729">$BJ231*BD231</f>
        <v>0</v>
      </c>
      <c r="BZ231" s="394">
        <f t="shared" ref="BZ231" si="4730">$BJ231*BE231</f>
        <v>0</v>
      </c>
      <c r="CA231" s="394">
        <f t="shared" ref="CA231" si="4731">$BJ231*BF231</f>
        <v>0</v>
      </c>
      <c r="CB231" s="394">
        <f t="shared" ref="CB231" si="4732">$BJ231*BG231</f>
        <v>0</v>
      </c>
      <c r="CC231" s="394">
        <f t="shared" ref="CC231" si="4733">$BJ231*BH231</f>
        <v>0</v>
      </c>
      <c r="CD231" s="395">
        <f t="shared" ref="CD231" si="4734">$BJ231*BI231</f>
        <v>0</v>
      </c>
      <c r="CE231" s="433">
        <f>IF(N231="Nemení sa",1,0)</f>
        <v>0</v>
      </c>
      <c r="CF231" s="396">
        <f>AG231*$CE231</f>
        <v>0</v>
      </c>
      <c r="CG231" s="394">
        <f>AI231*$CE231</f>
        <v>0</v>
      </c>
      <c r="CH231" s="394">
        <f>AK231*$CE231</f>
        <v>0</v>
      </c>
      <c r="CI231" s="394">
        <f>AM231*$CE231</f>
        <v>0</v>
      </c>
      <c r="CJ231" s="395">
        <f>AO231*$CE231</f>
        <v>0</v>
      </c>
      <c r="CK231" s="434">
        <f t="shared" ref="CK231" si="4735">SUM(CF231:CJ233)</f>
        <v>0</v>
      </c>
      <c r="CL231" s="435">
        <f>IF(F231=vstupy!B$42,"1",0)</f>
        <v>0</v>
      </c>
      <c r="CM231" s="396">
        <f t="shared" ref="CM231" si="4736">IF($CL231="1",AP231,0)</f>
        <v>0</v>
      </c>
      <c r="CN231" s="394">
        <f t="shared" ref="CN231" si="4737">IF($CL231="1",AQ231,0)</f>
        <v>0</v>
      </c>
      <c r="CO231" s="394">
        <f t="shared" ref="CO231" si="4738">IF($CL231="1",AR231,0)</f>
        <v>0</v>
      </c>
      <c r="CP231" s="394">
        <f t="shared" ref="CP231" si="4739">IF($CL231="1",AS231,0)</f>
        <v>0</v>
      </c>
      <c r="CQ231" s="394">
        <f t="shared" ref="CQ231" si="4740">IF($CL231="1",AT231,0)</f>
        <v>0</v>
      </c>
      <c r="CR231" s="394">
        <f t="shared" ref="CR231" si="4741">IF($CL231="1",AU231,0)</f>
        <v>0</v>
      </c>
      <c r="CS231" s="394">
        <f t="shared" ref="CS231" si="4742">IF($CL231="1",AV231,0)</f>
        <v>0</v>
      </c>
      <c r="CT231" s="394">
        <f t="shared" ref="CT231" si="4743">IF($CL231="1",AW231,0)</f>
        <v>0</v>
      </c>
      <c r="CU231" s="394">
        <f t="shared" ref="CU231" si="4744">IF($CL231="1",AX231,0)</f>
        <v>0</v>
      </c>
      <c r="CV231" s="395">
        <f t="shared" ref="CV231" si="4745">IF($CL231="1",AY231,0)</f>
        <v>0</v>
      </c>
      <c r="CW231" s="393">
        <f>CP231+CT231+CV231</f>
        <v>0</v>
      </c>
      <c r="CX231" s="393">
        <f t="shared" ref="CX231" si="4746">CN231+CR231</f>
        <v>0</v>
      </c>
      <c r="CY231" s="396">
        <f t="shared" ref="CY231" si="4747">IF($CL231="1",AZ231,0)</f>
        <v>0</v>
      </c>
      <c r="CZ231" s="394">
        <f t="shared" ref="CZ231" si="4748">IF($CL231="1",BA231,0)</f>
        <v>0</v>
      </c>
      <c r="DA231" s="394">
        <f t="shared" ref="DA231" si="4749">IF($CL231="1",BB231,0)</f>
        <v>0</v>
      </c>
      <c r="DB231" s="394">
        <f t="shared" ref="DB231" si="4750">IF($CL231="1",BC231,0)</f>
        <v>0</v>
      </c>
      <c r="DC231" s="394">
        <f t="shared" ref="DC231" si="4751">IF($CL231="1",BD231,0)</f>
        <v>0</v>
      </c>
      <c r="DD231" s="394">
        <f t="shared" ref="DD231" si="4752">IF($CL231="1",BE231,0)</f>
        <v>0</v>
      </c>
      <c r="DE231" s="394">
        <f t="shared" ref="DE231" si="4753">IF($CL231="1",BF231,0)</f>
        <v>0</v>
      </c>
      <c r="DF231" s="394">
        <f t="shared" ref="DF231" si="4754">IF($CL231="1",BG231,0)</f>
        <v>0</v>
      </c>
      <c r="DG231" s="394">
        <f t="shared" ref="DG231" si="4755">IF($CL231="1",BH231,0)</f>
        <v>0</v>
      </c>
      <c r="DH231" s="395">
        <f t="shared" ref="DH231" si="4756">IF($CL231="1",BI231,0)</f>
        <v>0</v>
      </c>
      <c r="DI231" s="390">
        <f>DB231+DF231+DH231</f>
        <v>0</v>
      </c>
      <c r="DJ231" s="390">
        <f t="shared" ref="DJ231" si="4757">CZ231+DD231</f>
        <v>0</v>
      </c>
      <c r="DK231" s="431">
        <f>IF(CE231=0,1,0)</f>
        <v>1</v>
      </c>
      <c r="DL231" s="431">
        <f>IFERROR(IF($AF231="N",AH231+AJ231+AL231+AN231,AF231+AH231+AJ231+AL231+AN231),0)*$DK231</f>
        <v>0</v>
      </c>
      <c r="DM231" s="431">
        <f>(AG231+AI231+AK231+AM231+AO231)*$DK231</f>
        <v>0</v>
      </c>
      <c r="DN231" s="431">
        <f>AS231+AW231+AY231-CW231</f>
        <v>0</v>
      </c>
      <c r="DO231" s="431">
        <f>BC231+BG231+BI231-DI231</f>
        <v>0</v>
      </c>
      <c r="DP231" s="431">
        <f>DN231+DO231</f>
        <v>0</v>
      </c>
      <c r="DQ231" s="430" t="str">
        <f>IF(OR(F231=vstupy!B$40,F231=vstupy!B$41,F231=vstupy!B$42,),"0","1")</f>
        <v>0</v>
      </c>
      <c r="DR231" s="396">
        <f>IF($DQ231="1",AQ231,"0")+CF231</f>
        <v>0</v>
      </c>
      <c r="DS231" s="394">
        <f>IF($DQ231="1",AS231,"0")+CG231</f>
        <v>0</v>
      </c>
      <c r="DT231" s="394">
        <f>IF($DQ231="1",AU231,"0")+CH231</f>
        <v>0</v>
      </c>
      <c r="DU231" s="394">
        <f>IF($DQ231="1",AW231,"0")+CI231</f>
        <v>0</v>
      </c>
      <c r="DV231" s="395">
        <f>IF($DQ231="1",AY231,"0")+CJ231</f>
        <v>0</v>
      </c>
      <c r="DW231" s="461">
        <f t="shared" ref="DW231" si="4758">SUM(DR231:DV233)</f>
        <v>0</v>
      </c>
      <c r="DX231" s="396" t="str">
        <f t="shared" ref="DX231" si="4759">IF($DQ231="1",BA231,"0")</f>
        <v>0</v>
      </c>
      <c r="DY231" s="394" t="str">
        <f t="shared" ref="DY231" si="4760">IF($DQ231="1",BC231,"0")</f>
        <v>0</v>
      </c>
      <c r="DZ231" s="394" t="str">
        <f t="shared" ref="DZ231" si="4761">IF($DQ231="1",BE231,"0")</f>
        <v>0</v>
      </c>
      <c r="EA231" s="394" t="str">
        <f>IF($DQ231="1",BG231,"0")</f>
        <v>0</v>
      </c>
      <c r="EB231" s="395" t="str">
        <f>IF($DQ231="1",BI231,"0")</f>
        <v>0</v>
      </c>
      <c r="EC231" s="461">
        <f t="shared" ref="EC231" si="4762">SUM(DX231:EB233)</f>
        <v>0</v>
      </c>
      <c r="ED231" s="462">
        <f>EC231+DW231</f>
        <v>0</v>
      </c>
    </row>
    <row r="232" spans="2:134" ht="12.6" customHeight="1" x14ac:dyDescent="0.2">
      <c r="B232" s="499"/>
      <c r="C232" s="466"/>
      <c r="D232" s="466"/>
      <c r="E232" s="466"/>
      <c r="F232" s="471"/>
      <c r="G232" s="489"/>
      <c r="H232" s="510"/>
      <c r="I232" s="510"/>
      <c r="J232" s="524"/>
      <c r="K232" s="471"/>
      <c r="L232" s="451"/>
      <c r="M232" s="493"/>
      <c r="N232" s="451"/>
      <c r="O232" s="451"/>
      <c r="P232" s="451"/>
      <c r="Q232" s="429"/>
      <c r="R232" s="424"/>
      <c r="S232" s="451"/>
      <c r="T232" s="454"/>
      <c r="U232" s="429"/>
      <c r="V232" s="424"/>
      <c r="W232" s="451"/>
      <c r="X232" s="194" t="s">
        <v>157</v>
      </c>
      <c r="Y232" s="208" t="s">
        <v>152</v>
      </c>
      <c r="Z232" s="205">
        <f>VLOOKUP($X232,vstupy!$B$18:$F$31,MATCH($Y232,vstupy!$B$17:$F$17,0),0)</f>
        <v>0</v>
      </c>
      <c r="AA232" s="133" t="s">
        <v>158</v>
      </c>
      <c r="AB232" s="205">
        <f>VLOOKUP($AA232,vstupy!$B$34:$C$36,2,FALSE)</f>
        <v>0</v>
      </c>
      <c r="AC232" s="205">
        <f t="shared" si="4688"/>
        <v>0</v>
      </c>
      <c r="AD232" s="501"/>
      <c r="AE232" s="474"/>
      <c r="AF232" s="396"/>
      <c r="AG232" s="420"/>
      <c r="AH232" s="420"/>
      <c r="AI232" s="420"/>
      <c r="AJ232" s="420"/>
      <c r="AK232" s="420"/>
      <c r="AL232" s="420"/>
      <c r="AM232" s="427"/>
      <c r="AN232" s="420"/>
      <c r="AO232" s="422"/>
      <c r="AP232" s="396"/>
      <c r="AQ232" s="394"/>
      <c r="AR232" s="394"/>
      <c r="AS232" s="394"/>
      <c r="AT232" s="394"/>
      <c r="AU232" s="394"/>
      <c r="AV232" s="394"/>
      <c r="AW232" s="394"/>
      <c r="AX232" s="394"/>
      <c r="AY232" s="394"/>
      <c r="AZ232" s="394"/>
      <c r="BA232" s="394"/>
      <c r="BB232" s="394"/>
      <c r="BC232" s="394"/>
      <c r="BD232" s="394"/>
      <c r="BE232" s="394"/>
      <c r="BF232" s="394"/>
      <c r="BG232" s="394"/>
      <c r="BH232" s="394"/>
      <c r="BI232" s="534"/>
      <c r="BJ232" s="393"/>
      <c r="BK232" s="396"/>
      <c r="BL232" s="394"/>
      <c r="BM232" s="394"/>
      <c r="BN232" s="394"/>
      <c r="BO232" s="394"/>
      <c r="BP232" s="394"/>
      <c r="BQ232" s="394"/>
      <c r="BR232" s="394"/>
      <c r="BS232" s="394"/>
      <c r="BT232" s="395"/>
      <c r="BU232" s="396"/>
      <c r="BV232" s="394"/>
      <c r="BW232" s="394"/>
      <c r="BX232" s="394"/>
      <c r="BY232" s="394"/>
      <c r="BZ232" s="394"/>
      <c r="CA232" s="394"/>
      <c r="CB232" s="394"/>
      <c r="CC232" s="394"/>
      <c r="CD232" s="395"/>
      <c r="CE232" s="433"/>
      <c r="CF232" s="396"/>
      <c r="CG232" s="394"/>
      <c r="CH232" s="394"/>
      <c r="CI232" s="394"/>
      <c r="CJ232" s="395"/>
      <c r="CK232" s="434"/>
      <c r="CL232" s="436"/>
      <c r="CM232" s="396"/>
      <c r="CN232" s="394"/>
      <c r="CO232" s="394"/>
      <c r="CP232" s="394"/>
      <c r="CQ232" s="394"/>
      <c r="CR232" s="394"/>
      <c r="CS232" s="394"/>
      <c r="CT232" s="394"/>
      <c r="CU232" s="394"/>
      <c r="CV232" s="395"/>
      <c r="CW232" s="393"/>
      <c r="CX232" s="393"/>
      <c r="CY232" s="396"/>
      <c r="CZ232" s="394"/>
      <c r="DA232" s="394"/>
      <c r="DB232" s="394"/>
      <c r="DC232" s="394"/>
      <c r="DD232" s="394"/>
      <c r="DE232" s="394"/>
      <c r="DF232" s="394"/>
      <c r="DG232" s="394"/>
      <c r="DH232" s="395"/>
      <c r="DI232" s="390"/>
      <c r="DJ232" s="390"/>
      <c r="DK232" s="431"/>
      <c r="DL232" s="431"/>
      <c r="DM232" s="431"/>
      <c r="DN232" s="431"/>
      <c r="DO232" s="431"/>
      <c r="DP232" s="431"/>
      <c r="DQ232" s="430"/>
      <c r="DR232" s="396"/>
      <c r="DS232" s="394"/>
      <c r="DT232" s="394"/>
      <c r="DU232" s="394"/>
      <c r="DV232" s="395"/>
      <c r="DW232" s="461"/>
      <c r="DX232" s="396"/>
      <c r="DY232" s="394"/>
      <c r="DZ232" s="394"/>
      <c r="EA232" s="394"/>
      <c r="EB232" s="395"/>
      <c r="EC232" s="461"/>
      <c r="ED232" s="462"/>
    </row>
    <row r="233" spans="2:134" ht="12.6" customHeight="1" x14ac:dyDescent="0.2">
      <c r="B233" s="499"/>
      <c r="C233" s="466"/>
      <c r="D233" s="466"/>
      <c r="E233" s="466"/>
      <c r="F233" s="472"/>
      <c r="G233" s="489"/>
      <c r="H233" s="511"/>
      <c r="I233" s="511"/>
      <c r="J233" s="525"/>
      <c r="K233" s="472"/>
      <c r="L233" s="451"/>
      <c r="M233" s="493"/>
      <c r="N233" s="451"/>
      <c r="O233" s="451"/>
      <c r="P233" s="451"/>
      <c r="Q233" s="429"/>
      <c r="R233" s="424"/>
      <c r="S233" s="451"/>
      <c r="T233" s="454"/>
      <c r="U233" s="429"/>
      <c r="V233" s="424"/>
      <c r="W233" s="451"/>
      <c r="X233" s="194" t="s">
        <v>157</v>
      </c>
      <c r="Y233" s="208" t="s">
        <v>152</v>
      </c>
      <c r="Z233" s="205">
        <f>VLOOKUP($X233,vstupy!$B$18:$F$31,MATCH($Y233,vstupy!$B$17:$F$17,0),0)</f>
        <v>0</v>
      </c>
      <c r="AA233" s="133" t="s">
        <v>158</v>
      </c>
      <c r="AB233" s="205">
        <f>VLOOKUP($AA233,vstupy!$B$34:$C$36,2,FALSE)</f>
        <v>0</v>
      </c>
      <c r="AC233" s="205">
        <f t="shared" si="4688"/>
        <v>0</v>
      </c>
      <c r="AD233" s="502"/>
      <c r="AE233" s="475"/>
      <c r="AF233" s="396"/>
      <c r="AG233" s="420"/>
      <c r="AH233" s="420"/>
      <c r="AI233" s="420"/>
      <c r="AJ233" s="420"/>
      <c r="AK233" s="420"/>
      <c r="AL233" s="420"/>
      <c r="AM233" s="419"/>
      <c r="AN233" s="420"/>
      <c r="AO233" s="422"/>
      <c r="AP233" s="396"/>
      <c r="AQ233" s="394"/>
      <c r="AR233" s="394"/>
      <c r="AS233" s="394"/>
      <c r="AT233" s="394"/>
      <c r="AU233" s="394"/>
      <c r="AV233" s="394"/>
      <c r="AW233" s="394"/>
      <c r="AX233" s="394"/>
      <c r="AY233" s="394"/>
      <c r="AZ233" s="394"/>
      <c r="BA233" s="394"/>
      <c r="BB233" s="394"/>
      <c r="BC233" s="394"/>
      <c r="BD233" s="394"/>
      <c r="BE233" s="394"/>
      <c r="BF233" s="394"/>
      <c r="BG233" s="394"/>
      <c r="BH233" s="394"/>
      <c r="BI233" s="534"/>
      <c r="BJ233" s="393"/>
      <c r="BK233" s="396"/>
      <c r="BL233" s="394"/>
      <c r="BM233" s="394"/>
      <c r="BN233" s="394"/>
      <c r="BO233" s="394"/>
      <c r="BP233" s="394"/>
      <c r="BQ233" s="394"/>
      <c r="BR233" s="394"/>
      <c r="BS233" s="394"/>
      <c r="BT233" s="395"/>
      <c r="BU233" s="396"/>
      <c r="BV233" s="394"/>
      <c r="BW233" s="394"/>
      <c r="BX233" s="394"/>
      <c r="BY233" s="394"/>
      <c r="BZ233" s="394"/>
      <c r="CA233" s="394"/>
      <c r="CB233" s="394"/>
      <c r="CC233" s="394"/>
      <c r="CD233" s="395"/>
      <c r="CE233" s="433"/>
      <c r="CF233" s="396"/>
      <c r="CG233" s="394"/>
      <c r="CH233" s="394"/>
      <c r="CI233" s="394"/>
      <c r="CJ233" s="395"/>
      <c r="CK233" s="434"/>
      <c r="CL233" s="437"/>
      <c r="CM233" s="396"/>
      <c r="CN233" s="394"/>
      <c r="CO233" s="394"/>
      <c r="CP233" s="394"/>
      <c r="CQ233" s="394"/>
      <c r="CR233" s="394"/>
      <c r="CS233" s="394"/>
      <c r="CT233" s="394"/>
      <c r="CU233" s="394"/>
      <c r="CV233" s="395"/>
      <c r="CW233" s="393"/>
      <c r="CX233" s="393"/>
      <c r="CY233" s="396"/>
      <c r="CZ233" s="394"/>
      <c r="DA233" s="394"/>
      <c r="DB233" s="394"/>
      <c r="DC233" s="394"/>
      <c r="DD233" s="394"/>
      <c r="DE233" s="394"/>
      <c r="DF233" s="394"/>
      <c r="DG233" s="394"/>
      <c r="DH233" s="395"/>
      <c r="DI233" s="390"/>
      <c r="DJ233" s="390"/>
      <c r="DK233" s="431"/>
      <c r="DL233" s="431"/>
      <c r="DM233" s="431"/>
      <c r="DN233" s="431"/>
      <c r="DO233" s="431"/>
      <c r="DP233" s="431"/>
      <c r="DQ233" s="430"/>
      <c r="DR233" s="396"/>
      <c r="DS233" s="394"/>
      <c r="DT233" s="394"/>
      <c r="DU233" s="394"/>
      <c r="DV233" s="395"/>
      <c r="DW233" s="461"/>
      <c r="DX233" s="396"/>
      <c r="DY233" s="394"/>
      <c r="DZ233" s="394"/>
      <c r="EA233" s="394"/>
      <c r="EB233" s="395"/>
      <c r="EC233" s="461"/>
      <c r="ED233" s="462"/>
    </row>
    <row r="234" spans="2:134" ht="12.6" customHeight="1" x14ac:dyDescent="0.2">
      <c r="B234" s="477">
        <f t="shared" ref="B234" si="4763">B231+1</f>
        <v>76</v>
      </c>
      <c r="C234" s="467"/>
      <c r="D234" s="467"/>
      <c r="E234" s="467"/>
      <c r="F234" s="485" t="s">
        <v>212</v>
      </c>
      <c r="G234" s="491"/>
      <c r="H234" s="496" t="str">
        <f t="shared" ref="H234" si="4764">IF($F234="3e)  Skoršia transpozícia  - zavedenie transpozície pred termínom ktorý určuje smernica EÚ. "," ","")</f>
        <v/>
      </c>
      <c r="I234" s="496" t="str">
        <f t="shared" ref="I234" si="4765">IF($F234="3e)  Skoršia transpozícia  - zavedenie transpozície pred termínom ktorý určuje smernica EÚ. ",$H234,"NA")</f>
        <v>NA</v>
      </c>
      <c r="J234" s="526">
        <f>IF(I234&gt;12,1,I234/12)</f>
        <v>1</v>
      </c>
      <c r="K234" s="485"/>
      <c r="L234" s="452"/>
      <c r="M234" s="492">
        <f>IF(L234="N",0,L234)</f>
        <v>0</v>
      </c>
      <c r="N234" s="452" t="s">
        <v>212</v>
      </c>
      <c r="O234" s="452"/>
      <c r="P234" s="452"/>
      <c r="Q234" s="428" t="s">
        <v>36</v>
      </c>
      <c r="R234" s="423">
        <f>VLOOKUP(Q234,vstupy!$B$3:$C$15,2,FALSE)</f>
        <v>0</v>
      </c>
      <c r="S234" s="452"/>
      <c r="T234" s="453"/>
      <c r="U234" s="428" t="s">
        <v>36</v>
      </c>
      <c r="V234" s="423">
        <f>VLOOKUP(U234,vstupy!$B$3:$C$15,2,FALSE)</f>
        <v>0</v>
      </c>
      <c r="W234" s="452"/>
      <c r="X234" s="330" t="s">
        <v>157</v>
      </c>
      <c r="Y234" s="331" t="s">
        <v>152</v>
      </c>
      <c r="Z234" s="332">
        <f>VLOOKUP($X234,vstupy!$B$18:$F$31,MATCH($Y234,vstupy!$B$17:$F$17,0),0)</f>
        <v>0</v>
      </c>
      <c r="AA234" s="333" t="s">
        <v>158</v>
      </c>
      <c r="AB234" s="332">
        <f>VLOOKUP($AA234,vstupy!$B$34:$C$36,2,FALSE)</f>
        <v>0</v>
      </c>
      <c r="AC234" s="332">
        <f t="shared" si="4688"/>
        <v>0</v>
      </c>
      <c r="AD234" s="480" t="s">
        <v>36</v>
      </c>
      <c r="AE234" s="473">
        <f>VLOOKUP(AD234,vstupy!$B$3:$C$15,2,FALSE)</f>
        <v>0</v>
      </c>
      <c r="AF234" s="476" t="str">
        <f>IFERROR(IF(M234=0,"N",O234/L234*J234),0)</f>
        <v>N</v>
      </c>
      <c r="AG234" s="420">
        <f>O234*J234</f>
        <v>0</v>
      </c>
      <c r="AH234" s="432">
        <f t="shared" ref="AH234" si="4766">P234*R234*J234</f>
        <v>0</v>
      </c>
      <c r="AI234" s="419">
        <f t="shared" ref="AI234" si="4767">IFERROR(AH234*M234,0)</f>
        <v>0</v>
      </c>
      <c r="AJ234" s="432" t="str">
        <f t="shared" ref="AJ234" si="4768">IFERROR(IF(M234=0,"N",S234/L234*J234),0)</f>
        <v>N</v>
      </c>
      <c r="AK234" s="420">
        <f t="shared" ref="AK234" si="4769">S234*J234</f>
        <v>0</v>
      </c>
      <c r="AL234" s="420">
        <f>T234*V234*J234</f>
        <v>0</v>
      </c>
      <c r="AM234" s="425">
        <f t="shared" ref="AM234" si="4770">IFERROR(AL234*M234,0)</f>
        <v>0</v>
      </c>
      <c r="AN234" s="419">
        <f>IF(W234&gt;0,IF(AE234&gt;0,($G$5/160)*(W234/60)*AE234*J234,0),IF(AE234&gt;0,($G$5/160)*((AC234+AC235+AC236)/60)*AE234*J234,0))</f>
        <v>0</v>
      </c>
      <c r="AO234" s="422">
        <f>IFERROR(AN234*M234,0)</f>
        <v>0</v>
      </c>
      <c r="AP234" s="396">
        <f t="shared" ref="AP234" si="4771">IF($N234="In (zvyšuje náklady)",AF234,0)</f>
        <v>0</v>
      </c>
      <c r="AQ234" s="394">
        <f t="shared" ref="AQ234" si="4772">IF($N234="In (zvyšuje náklady)",AG234,0)</f>
        <v>0</v>
      </c>
      <c r="AR234" s="394">
        <f t="shared" ref="AR234" si="4773">IF($N234="In (zvyšuje náklady)",AH234,0)</f>
        <v>0</v>
      </c>
      <c r="AS234" s="394">
        <f t="shared" ref="AS234" si="4774">IF($N234="In (zvyšuje náklady)",AI234,0)</f>
        <v>0</v>
      </c>
      <c r="AT234" s="394">
        <f t="shared" ref="AT234" si="4775">IF($N234="In (zvyšuje náklady)",AJ234,0)</f>
        <v>0</v>
      </c>
      <c r="AU234" s="394">
        <f t="shared" ref="AU234" si="4776">IF($N234="In (zvyšuje náklady)",AK234,0)</f>
        <v>0</v>
      </c>
      <c r="AV234" s="394">
        <f t="shared" ref="AV234" si="4777">IF($N234="In (zvyšuje náklady)",AL234,0)</f>
        <v>0</v>
      </c>
      <c r="AW234" s="394">
        <f t="shared" ref="AW234" si="4778">IF($N234="In (zvyšuje náklady)",AM234,0)</f>
        <v>0</v>
      </c>
      <c r="AX234" s="394">
        <f t="shared" ref="AX234" si="4779">IF($N234="In (zvyšuje náklady)",AN234,0)</f>
        <v>0</v>
      </c>
      <c r="AY234" s="394">
        <f t="shared" ref="AY234" si="4780">IF($N234="In (zvyšuje náklady)",AO234,0)</f>
        <v>0</v>
      </c>
      <c r="AZ234" s="394" t="str">
        <f t="shared" ref="AZ234" si="4781">IF($N234="Out (znižuje náklady)",AF234,"0")</f>
        <v>0</v>
      </c>
      <c r="BA234" s="394" t="str">
        <f t="shared" ref="BA234" si="4782">IF($N234="Out (znižuje náklady)",AG234,"0")</f>
        <v>0</v>
      </c>
      <c r="BB234" s="394" t="str">
        <f t="shared" ref="BB234" si="4783">IF($N234="Out (znižuje náklady)",AH234,"0")</f>
        <v>0</v>
      </c>
      <c r="BC234" s="394" t="str">
        <f t="shared" ref="BC234" si="4784">IF($N234="Out (znižuje náklady)",AI234,"0")</f>
        <v>0</v>
      </c>
      <c r="BD234" s="394" t="str">
        <f t="shared" ref="BD234" si="4785">IF($N234="Out (znižuje náklady)",AJ234,"0")</f>
        <v>0</v>
      </c>
      <c r="BE234" s="394" t="str">
        <f t="shared" ref="BE234" si="4786">IF($N234="Out (znižuje náklady)",AK234,"0")</f>
        <v>0</v>
      </c>
      <c r="BF234" s="394" t="str">
        <f t="shared" ref="BF234" si="4787">IF($N234="Out (znižuje náklady)",AL234,"0")</f>
        <v>0</v>
      </c>
      <c r="BG234" s="394" t="str">
        <f t="shared" ref="BG234" si="4788">IF($N234="Out (znižuje náklady)",AM234,"0")</f>
        <v>0</v>
      </c>
      <c r="BH234" s="394" t="str">
        <f t="shared" ref="BH234" si="4789">IF($N234="Out (znižuje náklady)",AN234,"0")</f>
        <v>0</v>
      </c>
      <c r="BI234" s="534" t="str">
        <f t="shared" ref="BI234" si="4790">IF($N234="Out (znižuje náklady)",AO234,"0")</f>
        <v>0</v>
      </c>
      <c r="BJ234" s="393">
        <f>IF(F234=vstupy!$B$47,0,1)</f>
        <v>1</v>
      </c>
      <c r="BK234" s="396">
        <f t="shared" ref="BK234" si="4791">$BJ234*AP234</f>
        <v>0</v>
      </c>
      <c r="BL234" s="394">
        <f t="shared" ref="BL234" si="4792">$BJ234*AQ234</f>
        <v>0</v>
      </c>
      <c r="BM234" s="394">
        <f t="shared" ref="BM234" si="4793">$BJ234*AR234</f>
        <v>0</v>
      </c>
      <c r="BN234" s="394">
        <f t="shared" ref="BN234" si="4794">$BJ234*AS234</f>
        <v>0</v>
      </c>
      <c r="BO234" s="394">
        <f t="shared" ref="BO234" si="4795">$BJ234*AT234</f>
        <v>0</v>
      </c>
      <c r="BP234" s="394">
        <f t="shared" ref="BP234" si="4796">$BJ234*AU234</f>
        <v>0</v>
      </c>
      <c r="BQ234" s="394">
        <f t="shared" ref="BQ234" si="4797">$BJ234*AV234</f>
        <v>0</v>
      </c>
      <c r="BR234" s="394">
        <f t="shared" ref="BR234" si="4798">$BJ234*AW234</f>
        <v>0</v>
      </c>
      <c r="BS234" s="394">
        <f t="shared" ref="BS234" si="4799">$BJ234*AX234</f>
        <v>0</v>
      </c>
      <c r="BT234" s="395">
        <f t="shared" ref="BT234" si="4800">$BJ234*AY234</f>
        <v>0</v>
      </c>
      <c r="BU234" s="396">
        <f t="shared" ref="BU234" si="4801">$BJ234*AZ234</f>
        <v>0</v>
      </c>
      <c r="BV234" s="394">
        <f t="shared" ref="BV234" si="4802">$BJ234*BA234</f>
        <v>0</v>
      </c>
      <c r="BW234" s="394">
        <f t="shared" ref="BW234" si="4803">$BJ234*BB234</f>
        <v>0</v>
      </c>
      <c r="BX234" s="394">
        <f t="shared" ref="BX234" si="4804">$BJ234*BC234</f>
        <v>0</v>
      </c>
      <c r="BY234" s="394">
        <f t="shared" ref="BY234" si="4805">$BJ234*BD234</f>
        <v>0</v>
      </c>
      <c r="BZ234" s="394">
        <f t="shared" ref="BZ234" si="4806">$BJ234*BE234</f>
        <v>0</v>
      </c>
      <c r="CA234" s="394">
        <f t="shared" ref="CA234" si="4807">$BJ234*BF234</f>
        <v>0</v>
      </c>
      <c r="CB234" s="394">
        <f t="shared" ref="CB234" si="4808">$BJ234*BG234</f>
        <v>0</v>
      </c>
      <c r="CC234" s="394">
        <f t="shared" ref="CC234" si="4809">$BJ234*BH234</f>
        <v>0</v>
      </c>
      <c r="CD234" s="395">
        <f t="shared" ref="CD234" si="4810">$BJ234*BI234</f>
        <v>0</v>
      </c>
      <c r="CE234" s="433">
        <f>IF(N234="Nemení sa",1,0)</f>
        <v>0</v>
      </c>
      <c r="CF234" s="396">
        <f>AG234*$CE234</f>
        <v>0</v>
      </c>
      <c r="CG234" s="394">
        <f>AI234*$CE234</f>
        <v>0</v>
      </c>
      <c r="CH234" s="394">
        <f>AK234*$CE234</f>
        <v>0</v>
      </c>
      <c r="CI234" s="394">
        <f>AM234*$CE234</f>
        <v>0</v>
      </c>
      <c r="CJ234" s="395">
        <f>AO234*$CE234</f>
        <v>0</v>
      </c>
      <c r="CK234" s="434">
        <f t="shared" ref="CK234" si="4811">SUM(CF234:CJ236)</f>
        <v>0</v>
      </c>
      <c r="CL234" s="435">
        <f>IF(F234=vstupy!B$42,"1",0)</f>
        <v>0</v>
      </c>
      <c r="CM234" s="396">
        <f t="shared" ref="CM234" si="4812">IF($CL234="1",AP234,0)</f>
        <v>0</v>
      </c>
      <c r="CN234" s="394">
        <f t="shared" ref="CN234" si="4813">IF($CL234="1",AQ234,0)</f>
        <v>0</v>
      </c>
      <c r="CO234" s="394">
        <f t="shared" ref="CO234" si="4814">IF($CL234="1",AR234,0)</f>
        <v>0</v>
      </c>
      <c r="CP234" s="394">
        <f t="shared" ref="CP234" si="4815">IF($CL234="1",AS234,0)</f>
        <v>0</v>
      </c>
      <c r="CQ234" s="394">
        <f t="shared" ref="CQ234" si="4816">IF($CL234="1",AT234,0)</f>
        <v>0</v>
      </c>
      <c r="CR234" s="394">
        <f t="shared" ref="CR234" si="4817">IF($CL234="1",AU234,0)</f>
        <v>0</v>
      </c>
      <c r="CS234" s="394">
        <f t="shared" ref="CS234" si="4818">IF($CL234="1",AV234,0)</f>
        <v>0</v>
      </c>
      <c r="CT234" s="394">
        <f t="shared" ref="CT234" si="4819">IF($CL234="1",AW234,0)</f>
        <v>0</v>
      </c>
      <c r="CU234" s="394">
        <f t="shared" ref="CU234" si="4820">IF($CL234="1",AX234,0)</f>
        <v>0</v>
      </c>
      <c r="CV234" s="395">
        <f t="shared" ref="CV234" si="4821">IF($CL234="1",AY234,0)</f>
        <v>0</v>
      </c>
      <c r="CW234" s="393">
        <f>CP234+CT234+CV234</f>
        <v>0</v>
      </c>
      <c r="CX234" s="393">
        <f t="shared" ref="CX234" si="4822">CN234+CR234</f>
        <v>0</v>
      </c>
      <c r="CY234" s="396">
        <f t="shared" ref="CY234" si="4823">IF($CL234="1",AZ234,0)</f>
        <v>0</v>
      </c>
      <c r="CZ234" s="394">
        <f t="shared" ref="CZ234" si="4824">IF($CL234="1",BA234,0)</f>
        <v>0</v>
      </c>
      <c r="DA234" s="394">
        <f t="shared" ref="DA234" si="4825">IF($CL234="1",BB234,0)</f>
        <v>0</v>
      </c>
      <c r="DB234" s="394">
        <f t="shared" ref="DB234" si="4826">IF($CL234="1",BC234,0)</f>
        <v>0</v>
      </c>
      <c r="DC234" s="394">
        <f t="shared" ref="DC234" si="4827">IF($CL234="1",BD234,0)</f>
        <v>0</v>
      </c>
      <c r="DD234" s="394">
        <f t="shared" ref="DD234" si="4828">IF($CL234="1",BE234,0)</f>
        <v>0</v>
      </c>
      <c r="DE234" s="394">
        <f t="shared" ref="DE234" si="4829">IF($CL234="1",BF234,0)</f>
        <v>0</v>
      </c>
      <c r="DF234" s="394">
        <f t="shared" ref="DF234" si="4830">IF($CL234="1",BG234,0)</f>
        <v>0</v>
      </c>
      <c r="DG234" s="394">
        <f t="shared" ref="DG234" si="4831">IF($CL234="1",BH234,0)</f>
        <v>0</v>
      </c>
      <c r="DH234" s="395">
        <f t="shared" ref="DH234" si="4832">IF($CL234="1",BI234,0)</f>
        <v>0</v>
      </c>
      <c r="DI234" s="390">
        <f>DB234+DF234+DH234</f>
        <v>0</v>
      </c>
      <c r="DJ234" s="390">
        <f t="shared" ref="DJ234" si="4833">CZ234+DD234</f>
        <v>0</v>
      </c>
      <c r="DK234" s="431">
        <f>IF(CE234=0,1,0)</f>
        <v>1</v>
      </c>
      <c r="DL234" s="431">
        <f>IFERROR(IF($AF234="N",AH234+AJ234+AL234+AN234,AF234+AH234+AJ234+AL234+AN234),0)*$DK234</f>
        <v>0</v>
      </c>
      <c r="DM234" s="431">
        <f>(AG234+AI234+AK234+AM234+AO234)*$DK234</f>
        <v>0</v>
      </c>
      <c r="DN234" s="431">
        <f>AS234+AW234+AY234-CW234</f>
        <v>0</v>
      </c>
      <c r="DO234" s="431">
        <f>BC234+BG234+BI234-DI234</f>
        <v>0</v>
      </c>
      <c r="DP234" s="431">
        <f>DN234+DO234</f>
        <v>0</v>
      </c>
      <c r="DQ234" s="430" t="str">
        <f>IF(OR(F234=vstupy!B$40,F234=vstupy!B$41,F234=vstupy!B$42,),"0","1")</f>
        <v>0</v>
      </c>
      <c r="DR234" s="396">
        <f>IF($DQ234="1",AQ234,"0")+CF234</f>
        <v>0</v>
      </c>
      <c r="DS234" s="394">
        <f>IF($DQ234="1",AS234,"0")+CG234</f>
        <v>0</v>
      </c>
      <c r="DT234" s="394">
        <f>IF($DQ234="1",AU234,"0")+CH234</f>
        <v>0</v>
      </c>
      <c r="DU234" s="394">
        <f>IF($DQ234="1",AW234,"0")+CI234</f>
        <v>0</v>
      </c>
      <c r="DV234" s="395">
        <f>IF($DQ234="1",AY234,"0")+CJ234</f>
        <v>0</v>
      </c>
      <c r="DW234" s="461">
        <f t="shared" ref="DW234" si="4834">SUM(DR234:DV236)</f>
        <v>0</v>
      </c>
      <c r="DX234" s="396" t="str">
        <f t="shared" ref="DX234" si="4835">IF($DQ234="1",BA234,"0")</f>
        <v>0</v>
      </c>
      <c r="DY234" s="394" t="str">
        <f t="shared" ref="DY234" si="4836">IF($DQ234="1",BC234,"0")</f>
        <v>0</v>
      </c>
      <c r="DZ234" s="394" t="str">
        <f t="shared" ref="DZ234" si="4837">IF($DQ234="1",BE234,"0")</f>
        <v>0</v>
      </c>
      <c r="EA234" s="394" t="str">
        <f>IF($DQ234="1",BG234,"0")</f>
        <v>0</v>
      </c>
      <c r="EB234" s="395" t="str">
        <f>IF($DQ234="1",BI234,"0")</f>
        <v>0</v>
      </c>
      <c r="EC234" s="461">
        <f t="shared" ref="EC234" si="4838">SUM(DX234:EB236)</f>
        <v>0</v>
      </c>
      <c r="ED234" s="462">
        <f>EC234+DW234</f>
        <v>0</v>
      </c>
    </row>
    <row r="235" spans="2:134" ht="12.6" customHeight="1" x14ac:dyDescent="0.2">
      <c r="B235" s="477"/>
      <c r="C235" s="467"/>
      <c r="D235" s="467"/>
      <c r="E235" s="467"/>
      <c r="F235" s="486"/>
      <c r="G235" s="491"/>
      <c r="H235" s="497"/>
      <c r="I235" s="497"/>
      <c r="J235" s="527"/>
      <c r="K235" s="486"/>
      <c r="L235" s="452"/>
      <c r="M235" s="492"/>
      <c r="N235" s="452"/>
      <c r="O235" s="452"/>
      <c r="P235" s="452"/>
      <c r="Q235" s="428"/>
      <c r="R235" s="423"/>
      <c r="S235" s="452"/>
      <c r="T235" s="453"/>
      <c r="U235" s="428"/>
      <c r="V235" s="423"/>
      <c r="W235" s="452"/>
      <c r="X235" s="330" t="s">
        <v>157</v>
      </c>
      <c r="Y235" s="331" t="s">
        <v>152</v>
      </c>
      <c r="Z235" s="332">
        <f>VLOOKUP($X235,vstupy!$B$18:$F$31,MATCH($Y235,vstupy!$B$17:$F$17,0),0)</f>
        <v>0</v>
      </c>
      <c r="AA235" s="333" t="s">
        <v>158</v>
      </c>
      <c r="AB235" s="332">
        <f>VLOOKUP($AA235,vstupy!$B$34:$C$36,2,FALSE)</f>
        <v>0</v>
      </c>
      <c r="AC235" s="332">
        <f t="shared" si="4688"/>
        <v>0</v>
      </c>
      <c r="AD235" s="481"/>
      <c r="AE235" s="474"/>
      <c r="AF235" s="396"/>
      <c r="AG235" s="420"/>
      <c r="AH235" s="420"/>
      <c r="AI235" s="420"/>
      <c r="AJ235" s="420"/>
      <c r="AK235" s="420"/>
      <c r="AL235" s="420"/>
      <c r="AM235" s="427"/>
      <c r="AN235" s="420"/>
      <c r="AO235" s="422"/>
      <c r="AP235" s="396"/>
      <c r="AQ235" s="394"/>
      <c r="AR235" s="394"/>
      <c r="AS235" s="394"/>
      <c r="AT235" s="394"/>
      <c r="AU235" s="394"/>
      <c r="AV235" s="394"/>
      <c r="AW235" s="394"/>
      <c r="AX235" s="394"/>
      <c r="AY235" s="394"/>
      <c r="AZ235" s="394"/>
      <c r="BA235" s="394"/>
      <c r="BB235" s="394"/>
      <c r="BC235" s="394"/>
      <c r="BD235" s="394"/>
      <c r="BE235" s="394"/>
      <c r="BF235" s="394"/>
      <c r="BG235" s="394"/>
      <c r="BH235" s="394"/>
      <c r="BI235" s="534"/>
      <c r="BJ235" s="393"/>
      <c r="BK235" s="396"/>
      <c r="BL235" s="394"/>
      <c r="BM235" s="394"/>
      <c r="BN235" s="394"/>
      <c r="BO235" s="394"/>
      <c r="BP235" s="394"/>
      <c r="BQ235" s="394"/>
      <c r="BR235" s="394"/>
      <c r="BS235" s="394"/>
      <c r="BT235" s="395"/>
      <c r="BU235" s="396"/>
      <c r="BV235" s="394"/>
      <c r="BW235" s="394"/>
      <c r="BX235" s="394"/>
      <c r="BY235" s="394"/>
      <c r="BZ235" s="394"/>
      <c r="CA235" s="394"/>
      <c r="CB235" s="394"/>
      <c r="CC235" s="394"/>
      <c r="CD235" s="395"/>
      <c r="CE235" s="433"/>
      <c r="CF235" s="396"/>
      <c r="CG235" s="394"/>
      <c r="CH235" s="394"/>
      <c r="CI235" s="394"/>
      <c r="CJ235" s="395"/>
      <c r="CK235" s="434"/>
      <c r="CL235" s="436"/>
      <c r="CM235" s="396"/>
      <c r="CN235" s="394"/>
      <c r="CO235" s="394"/>
      <c r="CP235" s="394"/>
      <c r="CQ235" s="394"/>
      <c r="CR235" s="394"/>
      <c r="CS235" s="394"/>
      <c r="CT235" s="394"/>
      <c r="CU235" s="394"/>
      <c r="CV235" s="395"/>
      <c r="CW235" s="393"/>
      <c r="CX235" s="393"/>
      <c r="CY235" s="396"/>
      <c r="CZ235" s="394"/>
      <c r="DA235" s="394"/>
      <c r="DB235" s="394"/>
      <c r="DC235" s="394"/>
      <c r="DD235" s="394"/>
      <c r="DE235" s="394"/>
      <c r="DF235" s="394"/>
      <c r="DG235" s="394"/>
      <c r="DH235" s="395"/>
      <c r="DI235" s="390"/>
      <c r="DJ235" s="390"/>
      <c r="DK235" s="431"/>
      <c r="DL235" s="431"/>
      <c r="DM235" s="431"/>
      <c r="DN235" s="431"/>
      <c r="DO235" s="431"/>
      <c r="DP235" s="431"/>
      <c r="DQ235" s="430"/>
      <c r="DR235" s="396"/>
      <c r="DS235" s="394"/>
      <c r="DT235" s="394"/>
      <c r="DU235" s="394"/>
      <c r="DV235" s="395"/>
      <c r="DW235" s="461"/>
      <c r="DX235" s="396"/>
      <c r="DY235" s="394"/>
      <c r="DZ235" s="394"/>
      <c r="EA235" s="394"/>
      <c r="EB235" s="395"/>
      <c r="EC235" s="461"/>
      <c r="ED235" s="462"/>
    </row>
    <row r="236" spans="2:134" ht="12.6" customHeight="1" x14ac:dyDescent="0.2">
      <c r="B236" s="477"/>
      <c r="C236" s="467"/>
      <c r="D236" s="467"/>
      <c r="E236" s="467"/>
      <c r="F236" s="487"/>
      <c r="G236" s="491"/>
      <c r="H236" s="498"/>
      <c r="I236" s="498"/>
      <c r="J236" s="528"/>
      <c r="K236" s="487"/>
      <c r="L236" s="452"/>
      <c r="M236" s="492"/>
      <c r="N236" s="452"/>
      <c r="O236" s="452"/>
      <c r="P236" s="452"/>
      <c r="Q236" s="428"/>
      <c r="R236" s="423"/>
      <c r="S236" s="452"/>
      <c r="T236" s="453"/>
      <c r="U236" s="428"/>
      <c r="V236" s="423"/>
      <c r="W236" s="452"/>
      <c r="X236" s="330" t="s">
        <v>157</v>
      </c>
      <c r="Y236" s="331" t="s">
        <v>152</v>
      </c>
      <c r="Z236" s="332">
        <f>VLOOKUP($X236,vstupy!$B$18:$F$31,MATCH($Y236,vstupy!$B$17:$F$17,0),0)</f>
        <v>0</v>
      </c>
      <c r="AA236" s="333" t="s">
        <v>158</v>
      </c>
      <c r="AB236" s="332">
        <f>VLOOKUP($AA236,vstupy!$B$34:$C$36,2,FALSE)</f>
        <v>0</v>
      </c>
      <c r="AC236" s="332">
        <f t="shared" si="4688"/>
        <v>0</v>
      </c>
      <c r="AD236" s="482"/>
      <c r="AE236" s="475"/>
      <c r="AF236" s="396"/>
      <c r="AG236" s="420"/>
      <c r="AH236" s="420"/>
      <c r="AI236" s="420"/>
      <c r="AJ236" s="420"/>
      <c r="AK236" s="420"/>
      <c r="AL236" s="420"/>
      <c r="AM236" s="419"/>
      <c r="AN236" s="420"/>
      <c r="AO236" s="422"/>
      <c r="AP236" s="396"/>
      <c r="AQ236" s="394"/>
      <c r="AR236" s="394"/>
      <c r="AS236" s="394"/>
      <c r="AT236" s="394"/>
      <c r="AU236" s="394"/>
      <c r="AV236" s="394"/>
      <c r="AW236" s="394"/>
      <c r="AX236" s="394"/>
      <c r="AY236" s="394"/>
      <c r="AZ236" s="394"/>
      <c r="BA236" s="394"/>
      <c r="BB236" s="394"/>
      <c r="BC236" s="394"/>
      <c r="BD236" s="394"/>
      <c r="BE236" s="394"/>
      <c r="BF236" s="394"/>
      <c r="BG236" s="394"/>
      <c r="BH236" s="394"/>
      <c r="BI236" s="534"/>
      <c r="BJ236" s="393"/>
      <c r="BK236" s="396"/>
      <c r="BL236" s="394"/>
      <c r="BM236" s="394"/>
      <c r="BN236" s="394"/>
      <c r="BO236" s="394"/>
      <c r="BP236" s="394"/>
      <c r="BQ236" s="394"/>
      <c r="BR236" s="394"/>
      <c r="BS236" s="394"/>
      <c r="BT236" s="395"/>
      <c r="BU236" s="396"/>
      <c r="BV236" s="394"/>
      <c r="BW236" s="394"/>
      <c r="BX236" s="394"/>
      <c r="BY236" s="394"/>
      <c r="BZ236" s="394"/>
      <c r="CA236" s="394"/>
      <c r="CB236" s="394"/>
      <c r="CC236" s="394"/>
      <c r="CD236" s="395"/>
      <c r="CE236" s="433"/>
      <c r="CF236" s="396"/>
      <c r="CG236" s="394"/>
      <c r="CH236" s="394"/>
      <c r="CI236" s="394"/>
      <c r="CJ236" s="395"/>
      <c r="CK236" s="434"/>
      <c r="CL236" s="437"/>
      <c r="CM236" s="396"/>
      <c r="CN236" s="394"/>
      <c r="CO236" s="394"/>
      <c r="CP236" s="394"/>
      <c r="CQ236" s="394"/>
      <c r="CR236" s="394"/>
      <c r="CS236" s="394"/>
      <c r="CT236" s="394"/>
      <c r="CU236" s="394"/>
      <c r="CV236" s="395"/>
      <c r="CW236" s="393"/>
      <c r="CX236" s="393"/>
      <c r="CY236" s="396"/>
      <c r="CZ236" s="394"/>
      <c r="DA236" s="394"/>
      <c r="DB236" s="394"/>
      <c r="DC236" s="394"/>
      <c r="DD236" s="394"/>
      <c r="DE236" s="394"/>
      <c r="DF236" s="394"/>
      <c r="DG236" s="394"/>
      <c r="DH236" s="395"/>
      <c r="DI236" s="390"/>
      <c r="DJ236" s="390"/>
      <c r="DK236" s="431"/>
      <c r="DL236" s="431"/>
      <c r="DM236" s="431"/>
      <c r="DN236" s="431"/>
      <c r="DO236" s="431"/>
      <c r="DP236" s="431"/>
      <c r="DQ236" s="430"/>
      <c r="DR236" s="396"/>
      <c r="DS236" s="394"/>
      <c r="DT236" s="394"/>
      <c r="DU236" s="394"/>
      <c r="DV236" s="395"/>
      <c r="DW236" s="461"/>
      <c r="DX236" s="396"/>
      <c r="DY236" s="394"/>
      <c r="DZ236" s="394"/>
      <c r="EA236" s="394"/>
      <c r="EB236" s="395"/>
      <c r="EC236" s="461"/>
      <c r="ED236" s="462"/>
    </row>
    <row r="237" spans="2:134" ht="12.6" customHeight="1" x14ac:dyDescent="0.2">
      <c r="B237" s="499">
        <f t="shared" ref="B237" si="4839">B234+1</f>
        <v>77</v>
      </c>
      <c r="C237" s="466"/>
      <c r="D237" s="466"/>
      <c r="E237" s="466"/>
      <c r="F237" s="470" t="s">
        <v>212</v>
      </c>
      <c r="G237" s="489"/>
      <c r="H237" s="509" t="str">
        <f t="shared" ref="H237" si="4840">IF($F237="3e)  Skoršia transpozícia  - zavedenie transpozície pred termínom ktorý určuje smernica EÚ. "," ","")</f>
        <v/>
      </c>
      <c r="I237" s="509" t="str">
        <f t="shared" ref="I237" si="4841">IF($F237="3e)  Skoršia transpozícia  - zavedenie transpozície pred termínom ktorý určuje smernica EÚ. ",$H237,"NA")</f>
        <v>NA</v>
      </c>
      <c r="J237" s="523">
        <f>IF(I237&gt;12,1,I237/12)</f>
        <v>1</v>
      </c>
      <c r="K237" s="470"/>
      <c r="L237" s="451"/>
      <c r="M237" s="493">
        <f>IF(L237="N",0,L237)</f>
        <v>0</v>
      </c>
      <c r="N237" s="451" t="s">
        <v>212</v>
      </c>
      <c r="O237" s="451"/>
      <c r="P237" s="451"/>
      <c r="Q237" s="429" t="s">
        <v>36</v>
      </c>
      <c r="R237" s="424">
        <f>VLOOKUP(Q237,vstupy!$B$3:$C$15,2,FALSE)</f>
        <v>0</v>
      </c>
      <c r="S237" s="451"/>
      <c r="T237" s="454"/>
      <c r="U237" s="429" t="s">
        <v>36</v>
      </c>
      <c r="V237" s="424">
        <f>VLOOKUP(U237,vstupy!$B$3:$C$15,2,FALSE)</f>
        <v>0</v>
      </c>
      <c r="W237" s="451"/>
      <c r="X237" s="194" t="s">
        <v>157</v>
      </c>
      <c r="Y237" s="208" t="s">
        <v>152</v>
      </c>
      <c r="Z237" s="205">
        <f>VLOOKUP($X237,vstupy!$B$18:$F$31,MATCH($Y237,vstupy!$B$17:$F$17,0),0)</f>
        <v>0</v>
      </c>
      <c r="AA237" s="133" t="s">
        <v>158</v>
      </c>
      <c r="AB237" s="205">
        <f>VLOOKUP($AA237,vstupy!$B$34:$C$36,2,FALSE)</f>
        <v>0</v>
      </c>
      <c r="AC237" s="205">
        <f t="shared" si="4688"/>
        <v>0</v>
      </c>
      <c r="AD237" s="500" t="s">
        <v>36</v>
      </c>
      <c r="AE237" s="473">
        <f>VLOOKUP(AD237,vstupy!$B$3:$C$15,2,FALSE)</f>
        <v>0</v>
      </c>
      <c r="AF237" s="476" t="str">
        <f>IFERROR(IF(M237=0,"N",O237/L237*J237),0)</f>
        <v>N</v>
      </c>
      <c r="AG237" s="420">
        <f>O237*J237</f>
        <v>0</v>
      </c>
      <c r="AH237" s="432">
        <f t="shared" ref="AH237" si="4842">P237*R237*J237</f>
        <v>0</v>
      </c>
      <c r="AI237" s="419">
        <f t="shared" ref="AI237" si="4843">IFERROR(AH237*M237,0)</f>
        <v>0</v>
      </c>
      <c r="AJ237" s="432" t="str">
        <f t="shared" ref="AJ237" si="4844">IFERROR(IF(M237=0,"N",S237/L237*J237),0)</f>
        <v>N</v>
      </c>
      <c r="AK237" s="420">
        <f t="shared" ref="AK237" si="4845">S237*J237</f>
        <v>0</v>
      </c>
      <c r="AL237" s="420">
        <f>T237*V237*J237</f>
        <v>0</v>
      </c>
      <c r="AM237" s="425">
        <f t="shared" ref="AM237" si="4846">IFERROR(AL237*M237,0)</f>
        <v>0</v>
      </c>
      <c r="AN237" s="419">
        <f t="shared" ref="AN237" si="4847">IF(W237&gt;0,IF(AE237&gt;0,($G$5/160)*(W237/60)*AE237*J237,0),IF(AE237&gt;0,($G$5/160)*((AC237+AC238+AC239)/60)*AE237*J237,0))</f>
        <v>0</v>
      </c>
      <c r="AO237" s="422">
        <f>IFERROR(AN237*M237,0)</f>
        <v>0</v>
      </c>
      <c r="AP237" s="396">
        <f t="shared" ref="AP237" si="4848">IF($N237="In (zvyšuje náklady)",AF237,0)</f>
        <v>0</v>
      </c>
      <c r="AQ237" s="394">
        <f t="shared" ref="AQ237" si="4849">IF($N237="In (zvyšuje náklady)",AG237,0)</f>
        <v>0</v>
      </c>
      <c r="AR237" s="394">
        <f t="shared" ref="AR237" si="4850">IF($N237="In (zvyšuje náklady)",AH237,0)</f>
        <v>0</v>
      </c>
      <c r="AS237" s="394">
        <f t="shared" ref="AS237" si="4851">IF($N237="In (zvyšuje náklady)",AI237,0)</f>
        <v>0</v>
      </c>
      <c r="AT237" s="394">
        <f t="shared" ref="AT237" si="4852">IF($N237="In (zvyšuje náklady)",AJ237,0)</f>
        <v>0</v>
      </c>
      <c r="AU237" s="394">
        <f t="shared" ref="AU237" si="4853">IF($N237="In (zvyšuje náklady)",AK237,0)</f>
        <v>0</v>
      </c>
      <c r="AV237" s="394">
        <f t="shared" ref="AV237" si="4854">IF($N237="In (zvyšuje náklady)",AL237,0)</f>
        <v>0</v>
      </c>
      <c r="AW237" s="394">
        <f t="shared" ref="AW237" si="4855">IF($N237="In (zvyšuje náklady)",AM237,0)</f>
        <v>0</v>
      </c>
      <c r="AX237" s="394">
        <f t="shared" ref="AX237" si="4856">IF($N237="In (zvyšuje náklady)",AN237,0)</f>
        <v>0</v>
      </c>
      <c r="AY237" s="394">
        <f t="shared" ref="AY237" si="4857">IF($N237="In (zvyšuje náklady)",AO237,0)</f>
        <v>0</v>
      </c>
      <c r="AZ237" s="394" t="str">
        <f t="shared" ref="AZ237" si="4858">IF($N237="Out (znižuje náklady)",AF237,"0")</f>
        <v>0</v>
      </c>
      <c r="BA237" s="394" t="str">
        <f t="shared" ref="BA237" si="4859">IF($N237="Out (znižuje náklady)",AG237,"0")</f>
        <v>0</v>
      </c>
      <c r="BB237" s="394" t="str">
        <f t="shared" ref="BB237" si="4860">IF($N237="Out (znižuje náklady)",AH237,"0")</f>
        <v>0</v>
      </c>
      <c r="BC237" s="394" t="str">
        <f t="shared" ref="BC237" si="4861">IF($N237="Out (znižuje náklady)",AI237,"0")</f>
        <v>0</v>
      </c>
      <c r="BD237" s="394" t="str">
        <f t="shared" ref="BD237" si="4862">IF($N237="Out (znižuje náklady)",AJ237,"0")</f>
        <v>0</v>
      </c>
      <c r="BE237" s="394" t="str">
        <f t="shared" ref="BE237" si="4863">IF($N237="Out (znižuje náklady)",AK237,"0")</f>
        <v>0</v>
      </c>
      <c r="BF237" s="394" t="str">
        <f t="shared" ref="BF237" si="4864">IF($N237="Out (znižuje náklady)",AL237,"0")</f>
        <v>0</v>
      </c>
      <c r="BG237" s="394" t="str">
        <f t="shared" ref="BG237" si="4865">IF($N237="Out (znižuje náklady)",AM237,"0")</f>
        <v>0</v>
      </c>
      <c r="BH237" s="394" t="str">
        <f t="shared" ref="BH237" si="4866">IF($N237="Out (znižuje náklady)",AN237,"0")</f>
        <v>0</v>
      </c>
      <c r="BI237" s="534" t="str">
        <f t="shared" ref="BI237" si="4867">IF($N237="Out (znižuje náklady)",AO237,"0")</f>
        <v>0</v>
      </c>
      <c r="BJ237" s="393">
        <f>IF(F237=vstupy!$B$47,0,1)</f>
        <v>1</v>
      </c>
      <c r="BK237" s="396">
        <f t="shared" ref="BK237" si="4868">$BJ237*AP237</f>
        <v>0</v>
      </c>
      <c r="BL237" s="394">
        <f t="shared" ref="BL237" si="4869">$BJ237*AQ237</f>
        <v>0</v>
      </c>
      <c r="BM237" s="394">
        <f t="shared" ref="BM237" si="4870">$BJ237*AR237</f>
        <v>0</v>
      </c>
      <c r="BN237" s="394">
        <f t="shared" ref="BN237" si="4871">$BJ237*AS237</f>
        <v>0</v>
      </c>
      <c r="BO237" s="394">
        <f t="shared" ref="BO237" si="4872">$BJ237*AT237</f>
        <v>0</v>
      </c>
      <c r="BP237" s="394">
        <f t="shared" ref="BP237" si="4873">$BJ237*AU237</f>
        <v>0</v>
      </c>
      <c r="BQ237" s="394">
        <f t="shared" ref="BQ237" si="4874">$BJ237*AV237</f>
        <v>0</v>
      </c>
      <c r="BR237" s="394">
        <f t="shared" ref="BR237" si="4875">$BJ237*AW237</f>
        <v>0</v>
      </c>
      <c r="BS237" s="394">
        <f t="shared" ref="BS237" si="4876">$BJ237*AX237</f>
        <v>0</v>
      </c>
      <c r="BT237" s="395">
        <f t="shared" ref="BT237" si="4877">$BJ237*AY237</f>
        <v>0</v>
      </c>
      <c r="BU237" s="396">
        <f t="shared" ref="BU237" si="4878">$BJ237*AZ237</f>
        <v>0</v>
      </c>
      <c r="BV237" s="394">
        <f t="shared" ref="BV237" si="4879">$BJ237*BA237</f>
        <v>0</v>
      </c>
      <c r="BW237" s="394">
        <f t="shared" ref="BW237" si="4880">$BJ237*BB237</f>
        <v>0</v>
      </c>
      <c r="BX237" s="394">
        <f t="shared" ref="BX237" si="4881">$BJ237*BC237</f>
        <v>0</v>
      </c>
      <c r="BY237" s="394">
        <f t="shared" ref="BY237" si="4882">$BJ237*BD237</f>
        <v>0</v>
      </c>
      <c r="BZ237" s="394">
        <f t="shared" ref="BZ237" si="4883">$BJ237*BE237</f>
        <v>0</v>
      </c>
      <c r="CA237" s="394">
        <f t="shared" ref="CA237" si="4884">$BJ237*BF237</f>
        <v>0</v>
      </c>
      <c r="CB237" s="394">
        <f t="shared" ref="CB237" si="4885">$BJ237*BG237</f>
        <v>0</v>
      </c>
      <c r="CC237" s="394">
        <f t="shared" ref="CC237" si="4886">$BJ237*BH237</f>
        <v>0</v>
      </c>
      <c r="CD237" s="395">
        <f t="shared" ref="CD237" si="4887">$BJ237*BI237</f>
        <v>0</v>
      </c>
      <c r="CE237" s="433">
        <f>IF(N237="Nemení sa",1,0)</f>
        <v>0</v>
      </c>
      <c r="CF237" s="396">
        <f>AG237*$CE237</f>
        <v>0</v>
      </c>
      <c r="CG237" s="394">
        <f>AI237*$CE237</f>
        <v>0</v>
      </c>
      <c r="CH237" s="394">
        <f>AK237*$CE237</f>
        <v>0</v>
      </c>
      <c r="CI237" s="394">
        <f>AM237*$CE237</f>
        <v>0</v>
      </c>
      <c r="CJ237" s="395">
        <f>AO237*$CE237</f>
        <v>0</v>
      </c>
      <c r="CK237" s="434">
        <f t="shared" ref="CK237" si="4888">SUM(CF237:CJ239)</f>
        <v>0</v>
      </c>
      <c r="CL237" s="435">
        <f>IF(F237=vstupy!B$42,"1",0)</f>
        <v>0</v>
      </c>
      <c r="CM237" s="396">
        <f t="shared" ref="CM237" si="4889">IF($CL237="1",AP237,0)</f>
        <v>0</v>
      </c>
      <c r="CN237" s="394">
        <f t="shared" ref="CN237" si="4890">IF($CL237="1",AQ237,0)</f>
        <v>0</v>
      </c>
      <c r="CO237" s="394">
        <f t="shared" ref="CO237" si="4891">IF($CL237="1",AR237,0)</f>
        <v>0</v>
      </c>
      <c r="CP237" s="394">
        <f t="shared" ref="CP237" si="4892">IF($CL237="1",AS237,0)</f>
        <v>0</v>
      </c>
      <c r="CQ237" s="394">
        <f t="shared" ref="CQ237" si="4893">IF($CL237="1",AT237,0)</f>
        <v>0</v>
      </c>
      <c r="CR237" s="394">
        <f t="shared" ref="CR237" si="4894">IF($CL237="1",AU237,0)</f>
        <v>0</v>
      </c>
      <c r="CS237" s="394">
        <f t="shared" ref="CS237" si="4895">IF($CL237="1",AV237,0)</f>
        <v>0</v>
      </c>
      <c r="CT237" s="394">
        <f t="shared" ref="CT237" si="4896">IF($CL237="1",AW237,0)</f>
        <v>0</v>
      </c>
      <c r="CU237" s="394">
        <f t="shared" ref="CU237" si="4897">IF($CL237="1",AX237,0)</f>
        <v>0</v>
      </c>
      <c r="CV237" s="395">
        <f t="shared" ref="CV237" si="4898">IF($CL237="1",AY237,0)</f>
        <v>0</v>
      </c>
      <c r="CW237" s="393">
        <f>CP237+CT237+CV237</f>
        <v>0</v>
      </c>
      <c r="CX237" s="393">
        <f t="shared" ref="CX237" si="4899">CN237+CR237</f>
        <v>0</v>
      </c>
      <c r="CY237" s="396">
        <f t="shared" ref="CY237" si="4900">IF($CL237="1",AZ237,0)</f>
        <v>0</v>
      </c>
      <c r="CZ237" s="394">
        <f t="shared" ref="CZ237" si="4901">IF($CL237="1",BA237,0)</f>
        <v>0</v>
      </c>
      <c r="DA237" s="394">
        <f t="shared" ref="DA237" si="4902">IF($CL237="1",BB237,0)</f>
        <v>0</v>
      </c>
      <c r="DB237" s="394">
        <f t="shared" ref="DB237" si="4903">IF($CL237="1",BC237,0)</f>
        <v>0</v>
      </c>
      <c r="DC237" s="394">
        <f t="shared" ref="DC237" si="4904">IF($CL237="1",BD237,0)</f>
        <v>0</v>
      </c>
      <c r="DD237" s="394">
        <f t="shared" ref="DD237" si="4905">IF($CL237="1",BE237,0)</f>
        <v>0</v>
      </c>
      <c r="DE237" s="394">
        <f t="shared" ref="DE237" si="4906">IF($CL237="1",BF237,0)</f>
        <v>0</v>
      </c>
      <c r="DF237" s="394">
        <f t="shared" ref="DF237" si="4907">IF($CL237="1",BG237,0)</f>
        <v>0</v>
      </c>
      <c r="DG237" s="394">
        <f t="shared" ref="DG237" si="4908">IF($CL237="1",BH237,0)</f>
        <v>0</v>
      </c>
      <c r="DH237" s="395">
        <f t="shared" ref="DH237" si="4909">IF($CL237="1",BI237,0)</f>
        <v>0</v>
      </c>
      <c r="DI237" s="390">
        <f>DB237+DF237+DH237</f>
        <v>0</v>
      </c>
      <c r="DJ237" s="390">
        <f t="shared" ref="DJ237" si="4910">CZ237+DD237</f>
        <v>0</v>
      </c>
      <c r="DK237" s="431">
        <f>IF(CE237=0,1,0)</f>
        <v>1</v>
      </c>
      <c r="DL237" s="431">
        <f>IFERROR(IF($AF237="N",AH237+AJ237+AL237+AN237,AF237+AH237+AJ237+AL237+AN237),0)*$DK237</f>
        <v>0</v>
      </c>
      <c r="DM237" s="431">
        <f>(AG237+AI237+AK237+AM237+AO237)*$DK237</f>
        <v>0</v>
      </c>
      <c r="DN237" s="431">
        <f>AS237+AW237+AY237-CW237</f>
        <v>0</v>
      </c>
      <c r="DO237" s="431">
        <f>BC237+BG237+BI237-DI237</f>
        <v>0</v>
      </c>
      <c r="DP237" s="431">
        <f>DN237+DO237</f>
        <v>0</v>
      </c>
      <c r="DQ237" s="430" t="str">
        <f>IF(OR(F237=vstupy!B$40,F237=vstupy!B$41,F237=vstupy!B$42,),"0","1")</f>
        <v>0</v>
      </c>
      <c r="DR237" s="396">
        <f>IF($DQ237="1",AQ237,"0")+CF237</f>
        <v>0</v>
      </c>
      <c r="DS237" s="394">
        <f>IF($DQ237="1",AS237,"0")+CG237</f>
        <v>0</v>
      </c>
      <c r="DT237" s="394">
        <f>IF($DQ237="1",AU237,"0")+CH237</f>
        <v>0</v>
      </c>
      <c r="DU237" s="394">
        <f>IF($DQ237="1",AW237,"0")+CI237</f>
        <v>0</v>
      </c>
      <c r="DV237" s="395">
        <f>IF($DQ237="1",AY237,"0")+CJ237</f>
        <v>0</v>
      </c>
      <c r="DW237" s="461">
        <f t="shared" ref="DW237" si="4911">SUM(DR237:DV239)</f>
        <v>0</v>
      </c>
      <c r="DX237" s="396" t="str">
        <f t="shared" ref="DX237" si="4912">IF($DQ237="1",BA237,"0")</f>
        <v>0</v>
      </c>
      <c r="DY237" s="394" t="str">
        <f t="shared" ref="DY237" si="4913">IF($DQ237="1",BC237,"0")</f>
        <v>0</v>
      </c>
      <c r="DZ237" s="394" t="str">
        <f t="shared" ref="DZ237" si="4914">IF($DQ237="1",BE237,"0")</f>
        <v>0</v>
      </c>
      <c r="EA237" s="394" t="str">
        <f>IF($DQ237="1",BG237,"0")</f>
        <v>0</v>
      </c>
      <c r="EB237" s="395" t="str">
        <f>IF($DQ237="1",BI237,"0")</f>
        <v>0</v>
      </c>
      <c r="EC237" s="461">
        <f t="shared" ref="EC237" si="4915">SUM(DX237:EB239)</f>
        <v>0</v>
      </c>
      <c r="ED237" s="462">
        <f>EC237+DW237</f>
        <v>0</v>
      </c>
    </row>
    <row r="238" spans="2:134" ht="12.6" customHeight="1" x14ac:dyDescent="0.2">
      <c r="B238" s="499"/>
      <c r="C238" s="466"/>
      <c r="D238" s="466"/>
      <c r="E238" s="466"/>
      <c r="F238" s="471"/>
      <c r="G238" s="489"/>
      <c r="H238" s="510"/>
      <c r="I238" s="510"/>
      <c r="J238" s="524"/>
      <c r="K238" s="471"/>
      <c r="L238" s="451"/>
      <c r="M238" s="493"/>
      <c r="N238" s="451"/>
      <c r="O238" s="451"/>
      <c r="P238" s="451"/>
      <c r="Q238" s="429"/>
      <c r="R238" s="424"/>
      <c r="S238" s="451"/>
      <c r="T238" s="454"/>
      <c r="U238" s="429"/>
      <c r="V238" s="424"/>
      <c r="W238" s="451"/>
      <c r="X238" s="194" t="s">
        <v>157</v>
      </c>
      <c r="Y238" s="208" t="s">
        <v>152</v>
      </c>
      <c r="Z238" s="205">
        <f>VLOOKUP($X238,vstupy!$B$18:$F$31,MATCH($Y238,vstupy!$B$17:$F$17,0),0)</f>
        <v>0</v>
      </c>
      <c r="AA238" s="133" t="s">
        <v>158</v>
      </c>
      <c r="AB238" s="205">
        <f>VLOOKUP($AA238,vstupy!$B$34:$C$36,2,FALSE)</f>
        <v>0</v>
      </c>
      <c r="AC238" s="205">
        <f t="shared" si="4688"/>
        <v>0</v>
      </c>
      <c r="AD238" s="501"/>
      <c r="AE238" s="474"/>
      <c r="AF238" s="396"/>
      <c r="AG238" s="420"/>
      <c r="AH238" s="420"/>
      <c r="AI238" s="420"/>
      <c r="AJ238" s="420"/>
      <c r="AK238" s="420"/>
      <c r="AL238" s="420"/>
      <c r="AM238" s="427"/>
      <c r="AN238" s="420"/>
      <c r="AO238" s="422"/>
      <c r="AP238" s="396"/>
      <c r="AQ238" s="394"/>
      <c r="AR238" s="394"/>
      <c r="AS238" s="394"/>
      <c r="AT238" s="394"/>
      <c r="AU238" s="394"/>
      <c r="AV238" s="394"/>
      <c r="AW238" s="394"/>
      <c r="AX238" s="394"/>
      <c r="AY238" s="394"/>
      <c r="AZ238" s="394"/>
      <c r="BA238" s="394"/>
      <c r="BB238" s="394"/>
      <c r="BC238" s="394"/>
      <c r="BD238" s="394"/>
      <c r="BE238" s="394"/>
      <c r="BF238" s="394"/>
      <c r="BG238" s="394"/>
      <c r="BH238" s="394"/>
      <c r="BI238" s="534"/>
      <c r="BJ238" s="393"/>
      <c r="BK238" s="396"/>
      <c r="BL238" s="394"/>
      <c r="BM238" s="394"/>
      <c r="BN238" s="394"/>
      <c r="BO238" s="394"/>
      <c r="BP238" s="394"/>
      <c r="BQ238" s="394"/>
      <c r="BR238" s="394"/>
      <c r="BS238" s="394"/>
      <c r="BT238" s="395"/>
      <c r="BU238" s="396"/>
      <c r="BV238" s="394"/>
      <c r="BW238" s="394"/>
      <c r="BX238" s="394"/>
      <c r="BY238" s="394"/>
      <c r="BZ238" s="394"/>
      <c r="CA238" s="394"/>
      <c r="CB238" s="394"/>
      <c r="CC238" s="394"/>
      <c r="CD238" s="395"/>
      <c r="CE238" s="433"/>
      <c r="CF238" s="396"/>
      <c r="CG238" s="394"/>
      <c r="CH238" s="394"/>
      <c r="CI238" s="394"/>
      <c r="CJ238" s="395"/>
      <c r="CK238" s="434"/>
      <c r="CL238" s="436"/>
      <c r="CM238" s="396"/>
      <c r="CN238" s="394"/>
      <c r="CO238" s="394"/>
      <c r="CP238" s="394"/>
      <c r="CQ238" s="394"/>
      <c r="CR238" s="394"/>
      <c r="CS238" s="394"/>
      <c r="CT238" s="394"/>
      <c r="CU238" s="394"/>
      <c r="CV238" s="395"/>
      <c r="CW238" s="393"/>
      <c r="CX238" s="393"/>
      <c r="CY238" s="396"/>
      <c r="CZ238" s="394"/>
      <c r="DA238" s="394"/>
      <c r="DB238" s="394"/>
      <c r="DC238" s="394"/>
      <c r="DD238" s="394"/>
      <c r="DE238" s="394"/>
      <c r="DF238" s="394"/>
      <c r="DG238" s="394"/>
      <c r="DH238" s="395"/>
      <c r="DI238" s="390"/>
      <c r="DJ238" s="390"/>
      <c r="DK238" s="431"/>
      <c r="DL238" s="431"/>
      <c r="DM238" s="431"/>
      <c r="DN238" s="431"/>
      <c r="DO238" s="431"/>
      <c r="DP238" s="431"/>
      <c r="DQ238" s="430"/>
      <c r="DR238" s="396"/>
      <c r="DS238" s="394"/>
      <c r="DT238" s="394"/>
      <c r="DU238" s="394"/>
      <c r="DV238" s="395"/>
      <c r="DW238" s="461"/>
      <c r="DX238" s="396"/>
      <c r="DY238" s="394"/>
      <c r="DZ238" s="394"/>
      <c r="EA238" s="394"/>
      <c r="EB238" s="395"/>
      <c r="EC238" s="461"/>
      <c r="ED238" s="462"/>
    </row>
    <row r="239" spans="2:134" ht="12.6" customHeight="1" x14ac:dyDescent="0.2">
      <c r="B239" s="499"/>
      <c r="C239" s="466"/>
      <c r="D239" s="466"/>
      <c r="E239" s="466"/>
      <c r="F239" s="472"/>
      <c r="G239" s="489"/>
      <c r="H239" s="511"/>
      <c r="I239" s="511"/>
      <c r="J239" s="525"/>
      <c r="K239" s="472"/>
      <c r="L239" s="451"/>
      <c r="M239" s="493"/>
      <c r="N239" s="451"/>
      <c r="O239" s="451"/>
      <c r="P239" s="451"/>
      <c r="Q239" s="429"/>
      <c r="R239" s="424"/>
      <c r="S239" s="451"/>
      <c r="T239" s="454"/>
      <c r="U239" s="429"/>
      <c r="V239" s="424"/>
      <c r="W239" s="451"/>
      <c r="X239" s="194" t="s">
        <v>157</v>
      </c>
      <c r="Y239" s="208" t="s">
        <v>152</v>
      </c>
      <c r="Z239" s="205">
        <f>VLOOKUP($X239,vstupy!$B$18:$F$31,MATCH($Y239,vstupy!$B$17:$F$17,0),0)</f>
        <v>0</v>
      </c>
      <c r="AA239" s="133" t="s">
        <v>158</v>
      </c>
      <c r="AB239" s="205">
        <f>VLOOKUP($AA239,vstupy!$B$34:$C$36,2,FALSE)</f>
        <v>0</v>
      </c>
      <c r="AC239" s="205">
        <f t="shared" si="4688"/>
        <v>0</v>
      </c>
      <c r="AD239" s="502"/>
      <c r="AE239" s="475"/>
      <c r="AF239" s="396"/>
      <c r="AG239" s="420"/>
      <c r="AH239" s="420"/>
      <c r="AI239" s="420"/>
      <c r="AJ239" s="420"/>
      <c r="AK239" s="420"/>
      <c r="AL239" s="420"/>
      <c r="AM239" s="419"/>
      <c r="AN239" s="420"/>
      <c r="AO239" s="422"/>
      <c r="AP239" s="396"/>
      <c r="AQ239" s="394"/>
      <c r="AR239" s="394"/>
      <c r="AS239" s="394"/>
      <c r="AT239" s="394"/>
      <c r="AU239" s="394"/>
      <c r="AV239" s="394"/>
      <c r="AW239" s="394"/>
      <c r="AX239" s="394"/>
      <c r="AY239" s="394"/>
      <c r="AZ239" s="394"/>
      <c r="BA239" s="394"/>
      <c r="BB239" s="394"/>
      <c r="BC239" s="394"/>
      <c r="BD239" s="394"/>
      <c r="BE239" s="394"/>
      <c r="BF239" s="394"/>
      <c r="BG239" s="394"/>
      <c r="BH239" s="394"/>
      <c r="BI239" s="534"/>
      <c r="BJ239" s="393"/>
      <c r="BK239" s="396"/>
      <c r="BL239" s="394"/>
      <c r="BM239" s="394"/>
      <c r="BN239" s="394"/>
      <c r="BO239" s="394"/>
      <c r="BP239" s="394"/>
      <c r="BQ239" s="394"/>
      <c r="BR239" s="394"/>
      <c r="BS239" s="394"/>
      <c r="BT239" s="395"/>
      <c r="BU239" s="396"/>
      <c r="BV239" s="394"/>
      <c r="BW239" s="394"/>
      <c r="BX239" s="394"/>
      <c r="BY239" s="394"/>
      <c r="BZ239" s="394"/>
      <c r="CA239" s="394"/>
      <c r="CB239" s="394"/>
      <c r="CC239" s="394"/>
      <c r="CD239" s="395"/>
      <c r="CE239" s="433"/>
      <c r="CF239" s="396"/>
      <c r="CG239" s="394"/>
      <c r="CH239" s="394"/>
      <c r="CI239" s="394"/>
      <c r="CJ239" s="395"/>
      <c r="CK239" s="434"/>
      <c r="CL239" s="437"/>
      <c r="CM239" s="396"/>
      <c r="CN239" s="394"/>
      <c r="CO239" s="394"/>
      <c r="CP239" s="394"/>
      <c r="CQ239" s="394"/>
      <c r="CR239" s="394"/>
      <c r="CS239" s="394"/>
      <c r="CT239" s="394"/>
      <c r="CU239" s="394"/>
      <c r="CV239" s="395"/>
      <c r="CW239" s="393"/>
      <c r="CX239" s="393"/>
      <c r="CY239" s="396"/>
      <c r="CZ239" s="394"/>
      <c r="DA239" s="394"/>
      <c r="DB239" s="394"/>
      <c r="DC239" s="394"/>
      <c r="DD239" s="394"/>
      <c r="DE239" s="394"/>
      <c r="DF239" s="394"/>
      <c r="DG239" s="394"/>
      <c r="DH239" s="395"/>
      <c r="DI239" s="390"/>
      <c r="DJ239" s="390"/>
      <c r="DK239" s="431"/>
      <c r="DL239" s="431"/>
      <c r="DM239" s="431"/>
      <c r="DN239" s="431"/>
      <c r="DO239" s="431"/>
      <c r="DP239" s="431"/>
      <c r="DQ239" s="430"/>
      <c r="DR239" s="396"/>
      <c r="DS239" s="394"/>
      <c r="DT239" s="394"/>
      <c r="DU239" s="394"/>
      <c r="DV239" s="395"/>
      <c r="DW239" s="461"/>
      <c r="DX239" s="396"/>
      <c r="DY239" s="394"/>
      <c r="DZ239" s="394"/>
      <c r="EA239" s="394"/>
      <c r="EB239" s="395"/>
      <c r="EC239" s="461"/>
      <c r="ED239" s="462"/>
    </row>
    <row r="240" spans="2:134" ht="12.6" customHeight="1" x14ac:dyDescent="0.2">
      <c r="B240" s="477">
        <f t="shared" ref="B240" si="4916">B237+1</f>
        <v>78</v>
      </c>
      <c r="C240" s="467"/>
      <c r="D240" s="467"/>
      <c r="E240" s="467"/>
      <c r="F240" s="485" t="s">
        <v>212</v>
      </c>
      <c r="G240" s="491"/>
      <c r="H240" s="496" t="str">
        <f t="shared" ref="H240" si="4917">IF($F240="3e)  Skoršia transpozícia  - zavedenie transpozície pred termínom ktorý určuje smernica EÚ. "," ","")</f>
        <v/>
      </c>
      <c r="I240" s="496" t="str">
        <f t="shared" ref="I240" si="4918">IF($F240="3e)  Skoršia transpozícia  - zavedenie transpozície pred termínom ktorý určuje smernica EÚ. ",$H240,"NA")</f>
        <v>NA</v>
      </c>
      <c r="J240" s="526">
        <f>IF(I240&gt;12,1,I240/12)</f>
        <v>1</v>
      </c>
      <c r="K240" s="485"/>
      <c r="L240" s="452"/>
      <c r="M240" s="492">
        <f>IF(L240="N",0,L240)</f>
        <v>0</v>
      </c>
      <c r="N240" s="452" t="s">
        <v>212</v>
      </c>
      <c r="O240" s="452"/>
      <c r="P240" s="452"/>
      <c r="Q240" s="428" t="s">
        <v>36</v>
      </c>
      <c r="R240" s="423">
        <f>VLOOKUP(Q240,vstupy!$B$3:$C$15,2,FALSE)</f>
        <v>0</v>
      </c>
      <c r="S240" s="452"/>
      <c r="T240" s="453"/>
      <c r="U240" s="428" t="s">
        <v>36</v>
      </c>
      <c r="V240" s="423">
        <f>VLOOKUP(U240,vstupy!$B$3:$C$15,2,FALSE)</f>
        <v>0</v>
      </c>
      <c r="W240" s="452"/>
      <c r="X240" s="330" t="s">
        <v>157</v>
      </c>
      <c r="Y240" s="331" t="s">
        <v>152</v>
      </c>
      <c r="Z240" s="332">
        <f>VLOOKUP($X240,vstupy!$B$18:$F$31,MATCH($Y240,vstupy!$B$17:$F$17,0),0)</f>
        <v>0</v>
      </c>
      <c r="AA240" s="333" t="s">
        <v>158</v>
      </c>
      <c r="AB240" s="332">
        <f>VLOOKUP($AA240,vstupy!$B$34:$C$36,2,FALSE)</f>
        <v>0</v>
      </c>
      <c r="AC240" s="332">
        <f t="shared" si="4688"/>
        <v>0</v>
      </c>
      <c r="AD240" s="480" t="s">
        <v>36</v>
      </c>
      <c r="AE240" s="473">
        <f>VLOOKUP(AD240,vstupy!$B$3:$C$15,2,FALSE)</f>
        <v>0</v>
      </c>
      <c r="AF240" s="476" t="str">
        <f>IFERROR(IF(M240=0,"N",O240/L240*J240),0)</f>
        <v>N</v>
      </c>
      <c r="AG240" s="420">
        <f>O240*J240</f>
        <v>0</v>
      </c>
      <c r="AH240" s="432">
        <f t="shared" ref="AH240" si="4919">P240*R240*J240</f>
        <v>0</v>
      </c>
      <c r="AI240" s="419">
        <f t="shared" ref="AI240" si="4920">IFERROR(AH240*M240,0)</f>
        <v>0</v>
      </c>
      <c r="AJ240" s="432" t="str">
        <f t="shared" ref="AJ240" si="4921">IFERROR(IF(M240=0,"N",S240/L240*J240),0)</f>
        <v>N</v>
      </c>
      <c r="AK240" s="420">
        <f t="shared" ref="AK240" si="4922">S240*J240</f>
        <v>0</v>
      </c>
      <c r="AL240" s="420">
        <f>T240*V240*J240</f>
        <v>0</v>
      </c>
      <c r="AM240" s="425">
        <f t="shared" ref="AM240" si="4923">IFERROR(AL240*M240,0)</f>
        <v>0</v>
      </c>
      <c r="AN240" s="419">
        <f t="shared" ref="AN240" si="4924">IF(W240&gt;0,IF(AE240&gt;0,($G$5/160)*(W240/60)*AE240*J240,0),IF(AE240&gt;0,($G$5/160)*((AC240+AC241+AC242)/60)*AE240*J240,0))</f>
        <v>0</v>
      </c>
      <c r="AO240" s="422">
        <f>IFERROR(AN240*M240,0)</f>
        <v>0</v>
      </c>
      <c r="AP240" s="396">
        <f t="shared" ref="AP240" si="4925">IF($N240="In (zvyšuje náklady)",AF240,0)</f>
        <v>0</v>
      </c>
      <c r="AQ240" s="394">
        <f t="shared" ref="AQ240" si="4926">IF($N240="In (zvyšuje náklady)",AG240,0)</f>
        <v>0</v>
      </c>
      <c r="AR240" s="394">
        <f t="shared" ref="AR240" si="4927">IF($N240="In (zvyšuje náklady)",AH240,0)</f>
        <v>0</v>
      </c>
      <c r="AS240" s="394">
        <f t="shared" ref="AS240" si="4928">IF($N240="In (zvyšuje náklady)",AI240,0)</f>
        <v>0</v>
      </c>
      <c r="AT240" s="394">
        <f t="shared" ref="AT240" si="4929">IF($N240="In (zvyšuje náklady)",AJ240,0)</f>
        <v>0</v>
      </c>
      <c r="AU240" s="394">
        <f t="shared" ref="AU240" si="4930">IF($N240="In (zvyšuje náklady)",AK240,0)</f>
        <v>0</v>
      </c>
      <c r="AV240" s="394">
        <f t="shared" ref="AV240" si="4931">IF($N240="In (zvyšuje náklady)",AL240,0)</f>
        <v>0</v>
      </c>
      <c r="AW240" s="394">
        <f t="shared" ref="AW240" si="4932">IF($N240="In (zvyšuje náklady)",AM240,0)</f>
        <v>0</v>
      </c>
      <c r="AX240" s="394">
        <f t="shared" ref="AX240" si="4933">IF($N240="In (zvyšuje náklady)",AN240,0)</f>
        <v>0</v>
      </c>
      <c r="AY240" s="394">
        <f t="shared" ref="AY240" si="4934">IF($N240="In (zvyšuje náklady)",AO240,0)</f>
        <v>0</v>
      </c>
      <c r="AZ240" s="394" t="str">
        <f t="shared" ref="AZ240" si="4935">IF($N240="Out (znižuje náklady)",AF240,"0")</f>
        <v>0</v>
      </c>
      <c r="BA240" s="394" t="str">
        <f t="shared" ref="BA240" si="4936">IF($N240="Out (znižuje náklady)",AG240,"0")</f>
        <v>0</v>
      </c>
      <c r="BB240" s="394" t="str">
        <f t="shared" ref="BB240" si="4937">IF($N240="Out (znižuje náklady)",AH240,"0")</f>
        <v>0</v>
      </c>
      <c r="BC240" s="394" t="str">
        <f t="shared" ref="BC240" si="4938">IF($N240="Out (znižuje náklady)",AI240,"0")</f>
        <v>0</v>
      </c>
      <c r="BD240" s="394" t="str">
        <f t="shared" ref="BD240" si="4939">IF($N240="Out (znižuje náklady)",AJ240,"0")</f>
        <v>0</v>
      </c>
      <c r="BE240" s="394" t="str">
        <f t="shared" ref="BE240" si="4940">IF($N240="Out (znižuje náklady)",AK240,"0")</f>
        <v>0</v>
      </c>
      <c r="BF240" s="394" t="str">
        <f t="shared" ref="BF240" si="4941">IF($N240="Out (znižuje náklady)",AL240,"0")</f>
        <v>0</v>
      </c>
      <c r="BG240" s="394" t="str">
        <f t="shared" ref="BG240" si="4942">IF($N240="Out (znižuje náklady)",AM240,"0")</f>
        <v>0</v>
      </c>
      <c r="BH240" s="394" t="str">
        <f t="shared" ref="BH240" si="4943">IF($N240="Out (znižuje náklady)",AN240,"0")</f>
        <v>0</v>
      </c>
      <c r="BI240" s="534" t="str">
        <f t="shared" ref="BI240" si="4944">IF($N240="Out (znižuje náklady)",AO240,"0")</f>
        <v>0</v>
      </c>
      <c r="BJ240" s="393">
        <f>IF(F240=vstupy!$B$47,0,1)</f>
        <v>1</v>
      </c>
      <c r="BK240" s="396">
        <f t="shared" ref="BK240" si="4945">$BJ240*AP240</f>
        <v>0</v>
      </c>
      <c r="BL240" s="394">
        <f t="shared" ref="BL240" si="4946">$BJ240*AQ240</f>
        <v>0</v>
      </c>
      <c r="BM240" s="394">
        <f t="shared" ref="BM240" si="4947">$BJ240*AR240</f>
        <v>0</v>
      </c>
      <c r="BN240" s="394">
        <f t="shared" ref="BN240" si="4948">$BJ240*AS240</f>
        <v>0</v>
      </c>
      <c r="BO240" s="394">
        <f t="shared" ref="BO240" si="4949">$BJ240*AT240</f>
        <v>0</v>
      </c>
      <c r="BP240" s="394">
        <f t="shared" ref="BP240" si="4950">$BJ240*AU240</f>
        <v>0</v>
      </c>
      <c r="BQ240" s="394">
        <f t="shared" ref="BQ240" si="4951">$BJ240*AV240</f>
        <v>0</v>
      </c>
      <c r="BR240" s="394">
        <f t="shared" ref="BR240" si="4952">$BJ240*AW240</f>
        <v>0</v>
      </c>
      <c r="BS240" s="394">
        <f t="shared" ref="BS240" si="4953">$BJ240*AX240</f>
        <v>0</v>
      </c>
      <c r="BT240" s="395">
        <f t="shared" ref="BT240" si="4954">$BJ240*AY240</f>
        <v>0</v>
      </c>
      <c r="BU240" s="396">
        <f t="shared" ref="BU240" si="4955">$BJ240*AZ240</f>
        <v>0</v>
      </c>
      <c r="BV240" s="394">
        <f t="shared" ref="BV240" si="4956">$BJ240*BA240</f>
        <v>0</v>
      </c>
      <c r="BW240" s="394">
        <f t="shared" ref="BW240" si="4957">$BJ240*BB240</f>
        <v>0</v>
      </c>
      <c r="BX240" s="394">
        <f t="shared" ref="BX240" si="4958">$BJ240*BC240</f>
        <v>0</v>
      </c>
      <c r="BY240" s="394">
        <f t="shared" ref="BY240" si="4959">$BJ240*BD240</f>
        <v>0</v>
      </c>
      <c r="BZ240" s="394">
        <f t="shared" ref="BZ240" si="4960">$BJ240*BE240</f>
        <v>0</v>
      </c>
      <c r="CA240" s="394">
        <f t="shared" ref="CA240" si="4961">$BJ240*BF240</f>
        <v>0</v>
      </c>
      <c r="CB240" s="394">
        <f t="shared" ref="CB240" si="4962">$BJ240*BG240</f>
        <v>0</v>
      </c>
      <c r="CC240" s="394">
        <f t="shared" ref="CC240" si="4963">$BJ240*BH240</f>
        <v>0</v>
      </c>
      <c r="CD240" s="395">
        <f t="shared" ref="CD240" si="4964">$BJ240*BI240</f>
        <v>0</v>
      </c>
      <c r="CE240" s="433">
        <f>IF(N240="Nemení sa",1,0)</f>
        <v>0</v>
      </c>
      <c r="CF240" s="396">
        <f>AG240*$CE240</f>
        <v>0</v>
      </c>
      <c r="CG240" s="394">
        <f>AI240*$CE240</f>
        <v>0</v>
      </c>
      <c r="CH240" s="394">
        <f>AK240*$CE240</f>
        <v>0</v>
      </c>
      <c r="CI240" s="394">
        <f>AM240*$CE240</f>
        <v>0</v>
      </c>
      <c r="CJ240" s="395">
        <f>AO240*$CE240</f>
        <v>0</v>
      </c>
      <c r="CK240" s="434">
        <f t="shared" ref="CK240" si="4965">SUM(CF240:CJ242)</f>
        <v>0</v>
      </c>
      <c r="CL240" s="435">
        <f>IF(F240=vstupy!B$42,"1",0)</f>
        <v>0</v>
      </c>
      <c r="CM240" s="396">
        <f t="shared" ref="CM240" si="4966">IF($CL240="1",AP240,0)</f>
        <v>0</v>
      </c>
      <c r="CN240" s="394">
        <f t="shared" ref="CN240" si="4967">IF($CL240="1",AQ240,0)</f>
        <v>0</v>
      </c>
      <c r="CO240" s="394">
        <f t="shared" ref="CO240" si="4968">IF($CL240="1",AR240,0)</f>
        <v>0</v>
      </c>
      <c r="CP240" s="394">
        <f t="shared" ref="CP240" si="4969">IF($CL240="1",AS240,0)</f>
        <v>0</v>
      </c>
      <c r="CQ240" s="394">
        <f t="shared" ref="CQ240" si="4970">IF($CL240="1",AT240,0)</f>
        <v>0</v>
      </c>
      <c r="CR240" s="394">
        <f t="shared" ref="CR240" si="4971">IF($CL240="1",AU240,0)</f>
        <v>0</v>
      </c>
      <c r="CS240" s="394">
        <f t="shared" ref="CS240" si="4972">IF($CL240="1",AV240,0)</f>
        <v>0</v>
      </c>
      <c r="CT240" s="394">
        <f t="shared" ref="CT240" si="4973">IF($CL240="1",AW240,0)</f>
        <v>0</v>
      </c>
      <c r="CU240" s="394">
        <f t="shared" ref="CU240" si="4974">IF($CL240="1",AX240,0)</f>
        <v>0</v>
      </c>
      <c r="CV240" s="395">
        <f t="shared" ref="CV240" si="4975">IF($CL240="1",AY240,0)</f>
        <v>0</v>
      </c>
      <c r="CW240" s="393">
        <f>CP240+CT240+CV240</f>
        <v>0</v>
      </c>
      <c r="CX240" s="393">
        <f t="shared" ref="CX240" si="4976">CN240+CR240</f>
        <v>0</v>
      </c>
      <c r="CY240" s="396">
        <f t="shared" ref="CY240" si="4977">IF($CL240="1",AZ240,0)</f>
        <v>0</v>
      </c>
      <c r="CZ240" s="394">
        <f t="shared" ref="CZ240" si="4978">IF($CL240="1",BA240,0)</f>
        <v>0</v>
      </c>
      <c r="DA240" s="394">
        <f t="shared" ref="DA240" si="4979">IF($CL240="1",BB240,0)</f>
        <v>0</v>
      </c>
      <c r="DB240" s="394">
        <f t="shared" ref="DB240" si="4980">IF($CL240="1",BC240,0)</f>
        <v>0</v>
      </c>
      <c r="DC240" s="394">
        <f t="shared" ref="DC240" si="4981">IF($CL240="1",BD240,0)</f>
        <v>0</v>
      </c>
      <c r="DD240" s="394">
        <f t="shared" ref="DD240" si="4982">IF($CL240="1",BE240,0)</f>
        <v>0</v>
      </c>
      <c r="DE240" s="394">
        <f t="shared" ref="DE240" si="4983">IF($CL240="1",BF240,0)</f>
        <v>0</v>
      </c>
      <c r="DF240" s="394">
        <f t="shared" ref="DF240" si="4984">IF($CL240="1",BG240,0)</f>
        <v>0</v>
      </c>
      <c r="DG240" s="394">
        <f t="shared" ref="DG240" si="4985">IF($CL240="1",BH240,0)</f>
        <v>0</v>
      </c>
      <c r="DH240" s="395">
        <f t="shared" ref="DH240" si="4986">IF($CL240="1",BI240,0)</f>
        <v>0</v>
      </c>
      <c r="DI240" s="390">
        <f>DB240+DF240+DH240</f>
        <v>0</v>
      </c>
      <c r="DJ240" s="390">
        <f t="shared" ref="DJ240" si="4987">CZ240+DD240</f>
        <v>0</v>
      </c>
      <c r="DK240" s="431">
        <f>IF(CE240=0,1,0)</f>
        <v>1</v>
      </c>
      <c r="DL240" s="431">
        <f>IFERROR(IF($AF240="N",AH240+AJ240+AL240+AN240,AF240+AH240+AJ240+AL240+AN240),0)*$DK240</f>
        <v>0</v>
      </c>
      <c r="DM240" s="431">
        <f>(AG240+AI240+AK240+AM240+AO240)*$DK240</f>
        <v>0</v>
      </c>
      <c r="DN240" s="431">
        <f>AS240+AW240+AY240-CW240</f>
        <v>0</v>
      </c>
      <c r="DO240" s="431">
        <f>BC240+BG240+BI240-DI240</f>
        <v>0</v>
      </c>
      <c r="DP240" s="431">
        <f>DN240+DO240</f>
        <v>0</v>
      </c>
      <c r="DQ240" s="430" t="str">
        <f>IF(OR(F240=vstupy!B$40,F240=vstupy!B$41,F240=vstupy!B$42,),"0","1")</f>
        <v>0</v>
      </c>
      <c r="DR240" s="396">
        <f>IF($DQ240="1",AQ240,"0")+CF240</f>
        <v>0</v>
      </c>
      <c r="DS240" s="394">
        <f>IF($DQ240="1",AS240,"0")+CG240</f>
        <v>0</v>
      </c>
      <c r="DT240" s="394">
        <f>IF($DQ240="1",AU240,"0")+CH240</f>
        <v>0</v>
      </c>
      <c r="DU240" s="394">
        <f>IF($DQ240="1",AW240,"0")+CI240</f>
        <v>0</v>
      </c>
      <c r="DV240" s="395">
        <f>IF($DQ240="1",AY240,"0")+CJ240</f>
        <v>0</v>
      </c>
      <c r="DW240" s="461">
        <f t="shared" ref="DW240" si="4988">SUM(DR240:DV242)</f>
        <v>0</v>
      </c>
      <c r="DX240" s="396" t="str">
        <f t="shared" ref="DX240" si="4989">IF($DQ240="1",BA240,"0")</f>
        <v>0</v>
      </c>
      <c r="DY240" s="394" t="str">
        <f t="shared" ref="DY240" si="4990">IF($DQ240="1",BC240,"0")</f>
        <v>0</v>
      </c>
      <c r="DZ240" s="394" t="str">
        <f t="shared" ref="DZ240" si="4991">IF($DQ240="1",BE240,"0")</f>
        <v>0</v>
      </c>
      <c r="EA240" s="394" t="str">
        <f>IF($DQ240="1",BG240,"0")</f>
        <v>0</v>
      </c>
      <c r="EB240" s="395" t="str">
        <f>IF($DQ240="1",BI240,"0")</f>
        <v>0</v>
      </c>
      <c r="EC240" s="461">
        <f t="shared" ref="EC240" si="4992">SUM(DX240:EB242)</f>
        <v>0</v>
      </c>
      <c r="ED240" s="462">
        <f>EC240+DW240</f>
        <v>0</v>
      </c>
    </row>
    <row r="241" spans="2:134" ht="12.6" customHeight="1" x14ac:dyDescent="0.2">
      <c r="B241" s="477"/>
      <c r="C241" s="467"/>
      <c r="D241" s="467"/>
      <c r="E241" s="467"/>
      <c r="F241" s="486"/>
      <c r="G241" s="491"/>
      <c r="H241" s="497"/>
      <c r="I241" s="497"/>
      <c r="J241" s="527"/>
      <c r="K241" s="486"/>
      <c r="L241" s="452"/>
      <c r="M241" s="492"/>
      <c r="N241" s="452"/>
      <c r="O241" s="452"/>
      <c r="P241" s="452"/>
      <c r="Q241" s="428"/>
      <c r="R241" s="423"/>
      <c r="S241" s="452"/>
      <c r="T241" s="453"/>
      <c r="U241" s="428"/>
      <c r="V241" s="423"/>
      <c r="W241" s="452"/>
      <c r="X241" s="330" t="s">
        <v>157</v>
      </c>
      <c r="Y241" s="331" t="s">
        <v>152</v>
      </c>
      <c r="Z241" s="332">
        <f>VLOOKUP($X241,vstupy!$B$18:$F$31,MATCH($Y241,vstupy!$B$17:$F$17,0),0)</f>
        <v>0</v>
      </c>
      <c r="AA241" s="333" t="s">
        <v>158</v>
      </c>
      <c r="AB241" s="332">
        <f>VLOOKUP($AA241,vstupy!$B$34:$C$36,2,FALSE)</f>
        <v>0</v>
      </c>
      <c r="AC241" s="332">
        <f t="shared" si="4688"/>
        <v>0</v>
      </c>
      <c r="AD241" s="481"/>
      <c r="AE241" s="474"/>
      <c r="AF241" s="396"/>
      <c r="AG241" s="420"/>
      <c r="AH241" s="420"/>
      <c r="AI241" s="420"/>
      <c r="AJ241" s="420"/>
      <c r="AK241" s="420"/>
      <c r="AL241" s="420"/>
      <c r="AM241" s="427"/>
      <c r="AN241" s="420"/>
      <c r="AO241" s="422"/>
      <c r="AP241" s="396"/>
      <c r="AQ241" s="394"/>
      <c r="AR241" s="394"/>
      <c r="AS241" s="394"/>
      <c r="AT241" s="394"/>
      <c r="AU241" s="394"/>
      <c r="AV241" s="394"/>
      <c r="AW241" s="394"/>
      <c r="AX241" s="394"/>
      <c r="AY241" s="394"/>
      <c r="AZ241" s="394"/>
      <c r="BA241" s="394"/>
      <c r="BB241" s="394"/>
      <c r="BC241" s="394"/>
      <c r="BD241" s="394"/>
      <c r="BE241" s="394"/>
      <c r="BF241" s="394"/>
      <c r="BG241" s="394"/>
      <c r="BH241" s="394"/>
      <c r="BI241" s="534"/>
      <c r="BJ241" s="393"/>
      <c r="BK241" s="396"/>
      <c r="BL241" s="394"/>
      <c r="BM241" s="394"/>
      <c r="BN241" s="394"/>
      <c r="BO241" s="394"/>
      <c r="BP241" s="394"/>
      <c r="BQ241" s="394"/>
      <c r="BR241" s="394"/>
      <c r="BS241" s="394"/>
      <c r="BT241" s="395"/>
      <c r="BU241" s="396"/>
      <c r="BV241" s="394"/>
      <c r="BW241" s="394"/>
      <c r="BX241" s="394"/>
      <c r="BY241" s="394"/>
      <c r="BZ241" s="394"/>
      <c r="CA241" s="394"/>
      <c r="CB241" s="394"/>
      <c r="CC241" s="394"/>
      <c r="CD241" s="395"/>
      <c r="CE241" s="433"/>
      <c r="CF241" s="396"/>
      <c r="CG241" s="394"/>
      <c r="CH241" s="394"/>
      <c r="CI241" s="394"/>
      <c r="CJ241" s="395"/>
      <c r="CK241" s="434"/>
      <c r="CL241" s="436"/>
      <c r="CM241" s="396"/>
      <c r="CN241" s="394"/>
      <c r="CO241" s="394"/>
      <c r="CP241" s="394"/>
      <c r="CQ241" s="394"/>
      <c r="CR241" s="394"/>
      <c r="CS241" s="394"/>
      <c r="CT241" s="394"/>
      <c r="CU241" s="394"/>
      <c r="CV241" s="395"/>
      <c r="CW241" s="393"/>
      <c r="CX241" s="393"/>
      <c r="CY241" s="396"/>
      <c r="CZ241" s="394"/>
      <c r="DA241" s="394"/>
      <c r="DB241" s="394"/>
      <c r="DC241" s="394"/>
      <c r="DD241" s="394"/>
      <c r="DE241" s="394"/>
      <c r="DF241" s="394"/>
      <c r="DG241" s="394"/>
      <c r="DH241" s="395"/>
      <c r="DI241" s="390"/>
      <c r="DJ241" s="390"/>
      <c r="DK241" s="431"/>
      <c r="DL241" s="431"/>
      <c r="DM241" s="431"/>
      <c r="DN241" s="431"/>
      <c r="DO241" s="431"/>
      <c r="DP241" s="431"/>
      <c r="DQ241" s="430"/>
      <c r="DR241" s="396"/>
      <c r="DS241" s="394"/>
      <c r="DT241" s="394"/>
      <c r="DU241" s="394"/>
      <c r="DV241" s="395"/>
      <c r="DW241" s="461"/>
      <c r="DX241" s="396"/>
      <c r="DY241" s="394"/>
      <c r="DZ241" s="394"/>
      <c r="EA241" s="394"/>
      <c r="EB241" s="395"/>
      <c r="EC241" s="461"/>
      <c r="ED241" s="462"/>
    </row>
    <row r="242" spans="2:134" ht="12.6" customHeight="1" x14ac:dyDescent="0.2">
      <c r="B242" s="477"/>
      <c r="C242" s="467"/>
      <c r="D242" s="467"/>
      <c r="E242" s="467"/>
      <c r="F242" s="487"/>
      <c r="G242" s="491"/>
      <c r="H242" s="498"/>
      <c r="I242" s="498"/>
      <c r="J242" s="528"/>
      <c r="K242" s="487"/>
      <c r="L242" s="452"/>
      <c r="M242" s="492"/>
      <c r="N242" s="452"/>
      <c r="O242" s="452"/>
      <c r="P242" s="452"/>
      <c r="Q242" s="428"/>
      <c r="R242" s="423"/>
      <c r="S242" s="452"/>
      <c r="T242" s="453"/>
      <c r="U242" s="428"/>
      <c r="V242" s="423"/>
      <c r="W242" s="452"/>
      <c r="X242" s="330" t="s">
        <v>157</v>
      </c>
      <c r="Y242" s="331" t="s">
        <v>152</v>
      </c>
      <c r="Z242" s="332">
        <f>VLOOKUP($X242,vstupy!$B$18:$F$31,MATCH($Y242,vstupy!$B$17:$F$17,0),0)</f>
        <v>0</v>
      </c>
      <c r="AA242" s="333" t="s">
        <v>158</v>
      </c>
      <c r="AB242" s="332">
        <f>VLOOKUP($AA242,vstupy!$B$34:$C$36,2,FALSE)</f>
        <v>0</v>
      </c>
      <c r="AC242" s="332">
        <f t="shared" si="4688"/>
        <v>0</v>
      </c>
      <c r="AD242" s="482"/>
      <c r="AE242" s="475"/>
      <c r="AF242" s="396"/>
      <c r="AG242" s="420"/>
      <c r="AH242" s="420"/>
      <c r="AI242" s="420"/>
      <c r="AJ242" s="420"/>
      <c r="AK242" s="420"/>
      <c r="AL242" s="420"/>
      <c r="AM242" s="419"/>
      <c r="AN242" s="420"/>
      <c r="AO242" s="422"/>
      <c r="AP242" s="396"/>
      <c r="AQ242" s="394"/>
      <c r="AR242" s="394"/>
      <c r="AS242" s="394"/>
      <c r="AT242" s="394"/>
      <c r="AU242" s="394"/>
      <c r="AV242" s="394"/>
      <c r="AW242" s="394"/>
      <c r="AX242" s="394"/>
      <c r="AY242" s="394"/>
      <c r="AZ242" s="394"/>
      <c r="BA242" s="394"/>
      <c r="BB242" s="394"/>
      <c r="BC242" s="394"/>
      <c r="BD242" s="394"/>
      <c r="BE242" s="394"/>
      <c r="BF242" s="394"/>
      <c r="BG242" s="394"/>
      <c r="BH242" s="394"/>
      <c r="BI242" s="534"/>
      <c r="BJ242" s="393"/>
      <c r="BK242" s="396"/>
      <c r="BL242" s="394"/>
      <c r="BM242" s="394"/>
      <c r="BN242" s="394"/>
      <c r="BO242" s="394"/>
      <c r="BP242" s="394"/>
      <c r="BQ242" s="394"/>
      <c r="BR242" s="394"/>
      <c r="BS242" s="394"/>
      <c r="BT242" s="395"/>
      <c r="BU242" s="396"/>
      <c r="BV242" s="394"/>
      <c r="BW242" s="394"/>
      <c r="BX242" s="394"/>
      <c r="BY242" s="394"/>
      <c r="BZ242" s="394"/>
      <c r="CA242" s="394"/>
      <c r="CB242" s="394"/>
      <c r="CC242" s="394"/>
      <c r="CD242" s="395"/>
      <c r="CE242" s="433"/>
      <c r="CF242" s="396"/>
      <c r="CG242" s="394"/>
      <c r="CH242" s="394"/>
      <c r="CI242" s="394"/>
      <c r="CJ242" s="395"/>
      <c r="CK242" s="434"/>
      <c r="CL242" s="437"/>
      <c r="CM242" s="396"/>
      <c r="CN242" s="394"/>
      <c r="CO242" s="394"/>
      <c r="CP242" s="394"/>
      <c r="CQ242" s="394"/>
      <c r="CR242" s="394"/>
      <c r="CS242" s="394"/>
      <c r="CT242" s="394"/>
      <c r="CU242" s="394"/>
      <c r="CV242" s="395"/>
      <c r="CW242" s="393"/>
      <c r="CX242" s="393"/>
      <c r="CY242" s="396"/>
      <c r="CZ242" s="394"/>
      <c r="DA242" s="394"/>
      <c r="DB242" s="394"/>
      <c r="DC242" s="394"/>
      <c r="DD242" s="394"/>
      <c r="DE242" s="394"/>
      <c r="DF242" s="394"/>
      <c r="DG242" s="394"/>
      <c r="DH242" s="395"/>
      <c r="DI242" s="390"/>
      <c r="DJ242" s="390"/>
      <c r="DK242" s="431"/>
      <c r="DL242" s="431"/>
      <c r="DM242" s="431"/>
      <c r="DN242" s="431"/>
      <c r="DO242" s="431"/>
      <c r="DP242" s="431"/>
      <c r="DQ242" s="430"/>
      <c r="DR242" s="396"/>
      <c r="DS242" s="394"/>
      <c r="DT242" s="394"/>
      <c r="DU242" s="394"/>
      <c r="DV242" s="395"/>
      <c r="DW242" s="461"/>
      <c r="DX242" s="396"/>
      <c r="DY242" s="394"/>
      <c r="DZ242" s="394"/>
      <c r="EA242" s="394"/>
      <c r="EB242" s="395"/>
      <c r="EC242" s="461"/>
      <c r="ED242" s="462"/>
    </row>
    <row r="243" spans="2:134" ht="12.6" customHeight="1" x14ac:dyDescent="0.2">
      <c r="B243" s="499">
        <f t="shared" ref="B243" si="4993">B240+1</f>
        <v>79</v>
      </c>
      <c r="C243" s="466"/>
      <c r="D243" s="466"/>
      <c r="E243" s="466"/>
      <c r="F243" s="470" t="s">
        <v>212</v>
      </c>
      <c r="G243" s="489"/>
      <c r="H243" s="509" t="str">
        <f t="shared" ref="H243" si="4994">IF($F243="3e)  Skoršia transpozícia  - zavedenie transpozície pred termínom ktorý určuje smernica EÚ. "," ","")</f>
        <v/>
      </c>
      <c r="I243" s="509" t="str">
        <f t="shared" ref="I243" si="4995">IF($F243="3e)  Skoršia transpozícia  - zavedenie transpozície pred termínom ktorý určuje smernica EÚ. ",$H243,"NA")</f>
        <v>NA</v>
      </c>
      <c r="J243" s="523">
        <f>IF(I243&gt;12,1,I243/12)</f>
        <v>1</v>
      </c>
      <c r="K243" s="470"/>
      <c r="L243" s="451"/>
      <c r="M243" s="493">
        <f>IF(L243="N",0,L243)</f>
        <v>0</v>
      </c>
      <c r="N243" s="451" t="s">
        <v>212</v>
      </c>
      <c r="O243" s="451"/>
      <c r="P243" s="451"/>
      <c r="Q243" s="429" t="s">
        <v>36</v>
      </c>
      <c r="R243" s="424">
        <f>VLOOKUP(Q243,vstupy!$B$3:$C$15,2,FALSE)</f>
        <v>0</v>
      </c>
      <c r="S243" s="451"/>
      <c r="T243" s="454"/>
      <c r="U243" s="429" t="s">
        <v>36</v>
      </c>
      <c r="V243" s="424">
        <f>VLOOKUP(U243,vstupy!$B$3:$C$15,2,FALSE)</f>
        <v>0</v>
      </c>
      <c r="W243" s="451"/>
      <c r="X243" s="194" t="s">
        <v>157</v>
      </c>
      <c r="Y243" s="208" t="s">
        <v>152</v>
      </c>
      <c r="Z243" s="205">
        <f>VLOOKUP($X243,vstupy!$B$18:$F$31,MATCH($Y243,vstupy!$B$17:$F$17,0),0)</f>
        <v>0</v>
      </c>
      <c r="AA243" s="133" t="s">
        <v>158</v>
      </c>
      <c r="AB243" s="205">
        <f>VLOOKUP($AA243,vstupy!$B$34:$C$36,2,FALSE)</f>
        <v>0</v>
      </c>
      <c r="AC243" s="205">
        <f t="shared" si="4688"/>
        <v>0</v>
      </c>
      <c r="AD243" s="500" t="s">
        <v>36</v>
      </c>
      <c r="AE243" s="473">
        <f>VLOOKUP(AD243,vstupy!$B$3:$C$15,2,FALSE)</f>
        <v>0</v>
      </c>
      <c r="AF243" s="476" t="str">
        <f>IFERROR(IF(M243=0,"N",O243/L243*J243),0)</f>
        <v>N</v>
      </c>
      <c r="AG243" s="420">
        <f>O243*J243</f>
        <v>0</v>
      </c>
      <c r="AH243" s="432">
        <f t="shared" ref="AH243" si="4996">P243*R243*J243</f>
        <v>0</v>
      </c>
      <c r="AI243" s="419">
        <f t="shared" ref="AI243" si="4997">IFERROR(AH243*M243,0)</f>
        <v>0</v>
      </c>
      <c r="AJ243" s="432" t="str">
        <f t="shared" ref="AJ243" si="4998">IFERROR(IF(M243=0,"N",S243/L243*J243),0)</f>
        <v>N</v>
      </c>
      <c r="AK243" s="420">
        <f t="shared" ref="AK243" si="4999">S243*J243</f>
        <v>0</v>
      </c>
      <c r="AL243" s="420">
        <f>T243*V243*J243</f>
        <v>0</v>
      </c>
      <c r="AM243" s="425">
        <f t="shared" ref="AM243" si="5000">IFERROR(AL243*M243,0)</f>
        <v>0</v>
      </c>
      <c r="AN243" s="419">
        <f t="shared" ref="AN243" si="5001">IF(W243&gt;0,IF(AE243&gt;0,($G$5/160)*(W243/60)*AE243*J243,0),IF(AE243&gt;0,($G$5/160)*((AC243+AC244+AC245)/60)*AE243*J243,0))</f>
        <v>0</v>
      </c>
      <c r="AO243" s="422">
        <f>IFERROR(AN243*M243,0)</f>
        <v>0</v>
      </c>
      <c r="AP243" s="396">
        <f t="shared" ref="AP243" si="5002">IF($N243="In (zvyšuje náklady)",AF243,0)</f>
        <v>0</v>
      </c>
      <c r="AQ243" s="394">
        <f t="shared" ref="AQ243" si="5003">IF($N243="In (zvyšuje náklady)",AG243,0)</f>
        <v>0</v>
      </c>
      <c r="AR243" s="394">
        <f t="shared" ref="AR243" si="5004">IF($N243="In (zvyšuje náklady)",AH243,0)</f>
        <v>0</v>
      </c>
      <c r="AS243" s="394">
        <f t="shared" ref="AS243" si="5005">IF($N243="In (zvyšuje náklady)",AI243,0)</f>
        <v>0</v>
      </c>
      <c r="AT243" s="394">
        <f t="shared" ref="AT243" si="5006">IF($N243="In (zvyšuje náklady)",AJ243,0)</f>
        <v>0</v>
      </c>
      <c r="AU243" s="394">
        <f t="shared" ref="AU243" si="5007">IF($N243="In (zvyšuje náklady)",AK243,0)</f>
        <v>0</v>
      </c>
      <c r="AV243" s="394">
        <f t="shared" ref="AV243" si="5008">IF($N243="In (zvyšuje náklady)",AL243,0)</f>
        <v>0</v>
      </c>
      <c r="AW243" s="394">
        <f t="shared" ref="AW243" si="5009">IF($N243="In (zvyšuje náklady)",AM243,0)</f>
        <v>0</v>
      </c>
      <c r="AX243" s="394">
        <f t="shared" ref="AX243" si="5010">IF($N243="In (zvyšuje náklady)",AN243,0)</f>
        <v>0</v>
      </c>
      <c r="AY243" s="394">
        <f t="shared" ref="AY243" si="5011">IF($N243="In (zvyšuje náklady)",AO243,0)</f>
        <v>0</v>
      </c>
      <c r="AZ243" s="394" t="str">
        <f t="shared" ref="AZ243" si="5012">IF($N243="Out (znižuje náklady)",AF243,"0")</f>
        <v>0</v>
      </c>
      <c r="BA243" s="394" t="str">
        <f t="shared" ref="BA243" si="5013">IF($N243="Out (znižuje náklady)",AG243,"0")</f>
        <v>0</v>
      </c>
      <c r="BB243" s="394" t="str">
        <f t="shared" ref="BB243" si="5014">IF($N243="Out (znižuje náklady)",AH243,"0")</f>
        <v>0</v>
      </c>
      <c r="BC243" s="394" t="str">
        <f t="shared" ref="BC243" si="5015">IF($N243="Out (znižuje náklady)",AI243,"0")</f>
        <v>0</v>
      </c>
      <c r="BD243" s="394" t="str">
        <f t="shared" ref="BD243" si="5016">IF($N243="Out (znižuje náklady)",AJ243,"0")</f>
        <v>0</v>
      </c>
      <c r="BE243" s="394" t="str">
        <f t="shared" ref="BE243" si="5017">IF($N243="Out (znižuje náklady)",AK243,"0")</f>
        <v>0</v>
      </c>
      <c r="BF243" s="394" t="str">
        <f t="shared" ref="BF243" si="5018">IF($N243="Out (znižuje náklady)",AL243,"0")</f>
        <v>0</v>
      </c>
      <c r="BG243" s="394" t="str">
        <f t="shared" ref="BG243" si="5019">IF($N243="Out (znižuje náklady)",AM243,"0")</f>
        <v>0</v>
      </c>
      <c r="BH243" s="394" t="str">
        <f t="shared" ref="BH243" si="5020">IF($N243="Out (znižuje náklady)",AN243,"0")</f>
        <v>0</v>
      </c>
      <c r="BI243" s="534" t="str">
        <f t="shared" ref="BI243" si="5021">IF($N243="Out (znižuje náklady)",AO243,"0")</f>
        <v>0</v>
      </c>
      <c r="BJ243" s="393">
        <f>IF(F243=vstupy!$B$47,0,1)</f>
        <v>1</v>
      </c>
      <c r="BK243" s="396">
        <f t="shared" ref="BK243" si="5022">$BJ243*AP243</f>
        <v>0</v>
      </c>
      <c r="BL243" s="394">
        <f t="shared" ref="BL243" si="5023">$BJ243*AQ243</f>
        <v>0</v>
      </c>
      <c r="BM243" s="394">
        <f t="shared" ref="BM243" si="5024">$BJ243*AR243</f>
        <v>0</v>
      </c>
      <c r="BN243" s="394">
        <f t="shared" ref="BN243" si="5025">$BJ243*AS243</f>
        <v>0</v>
      </c>
      <c r="BO243" s="394">
        <f t="shared" ref="BO243" si="5026">$BJ243*AT243</f>
        <v>0</v>
      </c>
      <c r="BP243" s="394">
        <f t="shared" ref="BP243" si="5027">$BJ243*AU243</f>
        <v>0</v>
      </c>
      <c r="BQ243" s="394">
        <f t="shared" ref="BQ243" si="5028">$BJ243*AV243</f>
        <v>0</v>
      </c>
      <c r="BR243" s="394">
        <f t="shared" ref="BR243" si="5029">$BJ243*AW243</f>
        <v>0</v>
      </c>
      <c r="BS243" s="394">
        <f t="shared" ref="BS243" si="5030">$BJ243*AX243</f>
        <v>0</v>
      </c>
      <c r="BT243" s="395">
        <f t="shared" ref="BT243" si="5031">$BJ243*AY243</f>
        <v>0</v>
      </c>
      <c r="BU243" s="396">
        <f t="shared" ref="BU243" si="5032">$BJ243*AZ243</f>
        <v>0</v>
      </c>
      <c r="BV243" s="394">
        <f t="shared" ref="BV243" si="5033">$BJ243*BA243</f>
        <v>0</v>
      </c>
      <c r="BW243" s="394">
        <f t="shared" ref="BW243" si="5034">$BJ243*BB243</f>
        <v>0</v>
      </c>
      <c r="BX243" s="394">
        <f t="shared" ref="BX243" si="5035">$BJ243*BC243</f>
        <v>0</v>
      </c>
      <c r="BY243" s="394">
        <f t="shared" ref="BY243" si="5036">$BJ243*BD243</f>
        <v>0</v>
      </c>
      <c r="BZ243" s="394">
        <f t="shared" ref="BZ243" si="5037">$BJ243*BE243</f>
        <v>0</v>
      </c>
      <c r="CA243" s="394">
        <f t="shared" ref="CA243" si="5038">$BJ243*BF243</f>
        <v>0</v>
      </c>
      <c r="CB243" s="394">
        <f t="shared" ref="CB243" si="5039">$BJ243*BG243</f>
        <v>0</v>
      </c>
      <c r="CC243" s="394">
        <f t="shared" ref="CC243" si="5040">$BJ243*BH243</f>
        <v>0</v>
      </c>
      <c r="CD243" s="395">
        <f t="shared" ref="CD243" si="5041">$BJ243*BI243</f>
        <v>0</v>
      </c>
      <c r="CE243" s="433">
        <f>IF(N243="Nemení sa",1,0)</f>
        <v>0</v>
      </c>
      <c r="CF243" s="396">
        <f>AG243*$CE243</f>
        <v>0</v>
      </c>
      <c r="CG243" s="394">
        <f>AI243*$CE243</f>
        <v>0</v>
      </c>
      <c r="CH243" s="394">
        <f>AK243*$CE243</f>
        <v>0</v>
      </c>
      <c r="CI243" s="394">
        <f>AM243*$CE243</f>
        <v>0</v>
      </c>
      <c r="CJ243" s="395">
        <f>AO243*$CE243</f>
        <v>0</v>
      </c>
      <c r="CK243" s="434">
        <f t="shared" ref="CK243" si="5042">SUM(CF243:CJ245)</f>
        <v>0</v>
      </c>
      <c r="CL243" s="435">
        <f>IF(F243=vstupy!B$42,"1",0)</f>
        <v>0</v>
      </c>
      <c r="CM243" s="396">
        <f t="shared" ref="CM243" si="5043">IF($CL243="1",AP243,0)</f>
        <v>0</v>
      </c>
      <c r="CN243" s="394">
        <f t="shared" ref="CN243" si="5044">IF($CL243="1",AQ243,0)</f>
        <v>0</v>
      </c>
      <c r="CO243" s="394">
        <f t="shared" ref="CO243" si="5045">IF($CL243="1",AR243,0)</f>
        <v>0</v>
      </c>
      <c r="CP243" s="394">
        <f t="shared" ref="CP243" si="5046">IF($CL243="1",AS243,0)</f>
        <v>0</v>
      </c>
      <c r="CQ243" s="394">
        <f t="shared" ref="CQ243" si="5047">IF($CL243="1",AT243,0)</f>
        <v>0</v>
      </c>
      <c r="CR243" s="394">
        <f t="shared" ref="CR243" si="5048">IF($CL243="1",AU243,0)</f>
        <v>0</v>
      </c>
      <c r="CS243" s="394">
        <f t="shared" ref="CS243" si="5049">IF($CL243="1",AV243,0)</f>
        <v>0</v>
      </c>
      <c r="CT243" s="394">
        <f t="shared" ref="CT243" si="5050">IF($CL243="1",AW243,0)</f>
        <v>0</v>
      </c>
      <c r="CU243" s="394">
        <f t="shared" ref="CU243" si="5051">IF($CL243="1",AX243,0)</f>
        <v>0</v>
      </c>
      <c r="CV243" s="395">
        <f t="shared" ref="CV243" si="5052">IF($CL243="1",AY243,0)</f>
        <v>0</v>
      </c>
      <c r="CW243" s="393">
        <f>CP243+CT243+CV243</f>
        <v>0</v>
      </c>
      <c r="CX243" s="393">
        <f t="shared" ref="CX243" si="5053">CN243+CR243</f>
        <v>0</v>
      </c>
      <c r="CY243" s="396">
        <f t="shared" ref="CY243" si="5054">IF($CL243="1",AZ243,0)</f>
        <v>0</v>
      </c>
      <c r="CZ243" s="394">
        <f t="shared" ref="CZ243" si="5055">IF($CL243="1",BA243,0)</f>
        <v>0</v>
      </c>
      <c r="DA243" s="394">
        <f t="shared" ref="DA243" si="5056">IF($CL243="1",BB243,0)</f>
        <v>0</v>
      </c>
      <c r="DB243" s="394">
        <f t="shared" ref="DB243" si="5057">IF($CL243="1",BC243,0)</f>
        <v>0</v>
      </c>
      <c r="DC243" s="394">
        <f t="shared" ref="DC243" si="5058">IF($CL243="1",BD243,0)</f>
        <v>0</v>
      </c>
      <c r="DD243" s="394">
        <f t="shared" ref="DD243" si="5059">IF($CL243="1",BE243,0)</f>
        <v>0</v>
      </c>
      <c r="DE243" s="394">
        <f t="shared" ref="DE243" si="5060">IF($CL243="1",BF243,0)</f>
        <v>0</v>
      </c>
      <c r="DF243" s="394">
        <f t="shared" ref="DF243" si="5061">IF($CL243="1",BG243,0)</f>
        <v>0</v>
      </c>
      <c r="DG243" s="394">
        <f t="shared" ref="DG243" si="5062">IF($CL243="1",BH243,0)</f>
        <v>0</v>
      </c>
      <c r="DH243" s="395">
        <f t="shared" ref="DH243" si="5063">IF($CL243="1",BI243,0)</f>
        <v>0</v>
      </c>
      <c r="DI243" s="390">
        <f>DB243+DF243+DH243</f>
        <v>0</v>
      </c>
      <c r="DJ243" s="390">
        <f t="shared" ref="DJ243" si="5064">CZ243+DD243</f>
        <v>0</v>
      </c>
      <c r="DK243" s="431">
        <f>IF(CE243=0,1,0)</f>
        <v>1</v>
      </c>
      <c r="DL243" s="431">
        <f>IFERROR(IF($AF243="N",AH243+AJ243+AL243+AN243,AF243+AH243+AJ243+AL243+AN243),0)*$DK243</f>
        <v>0</v>
      </c>
      <c r="DM243" s="431">
        <f>(AG243+AI243+AK243+AM243+AO243)*$DK243</f>
        <v>0</v>
      </c>
      <c r="DN243" s="431">
        <f>AS243+AW243+AY243-CW243</f>
        <v>0</v>
      </c>
      <c r="DO243" s="431">
        <f>BC243+BG243+BI243-DI243</f>
        <v>0</v>
      </c>
      <c r="DP243" s="431">
        <f>DN243+DO243</f>
        <v>0</v>
      </c>
      <c r="DQ243" s="430" t="str">
        <f>IF(OR(F243=vstupy!B$40,F243=vstupy!B$41,F243=vstupy!B$42,),"0","1")</f>
        <v>0</v>
      </c>
      <c r="DR243" s="396">
        <f>IF($DQ243="1",AQ243,"0")+CF243</f>
        <v>0</v>
      </c>
      <c r="DS243" s="394">
        <f>IF($DQ243="1",AS243,"0")+CG243</f>
        <v>0</v>
      </c>
      <c r="DT243" s="394">
        <f>IF($DQ243="1",AU243,"0")+CH243</f>
        <v>0</v>
      </c>
      <c r="DU243" s="394">
        <f>IF($DQ243="1",AW243,"0")+CI243</f>
        <v>0</v>
      </c>
      <c r="DV243" s="395">
        <f>IF($DQ243="1",AY243,"0")+CJ243</f>
        <v>0</v>
      </c>
      <c r="DW243" s="461">
        <f t="shared" ref="DW243" si="5065">SUM(DR243:DV245)</f>
        <v>0</v>
      </c>
      <c r="DX243" s="396" t="str">
        <f t="shared" ref="DX243" si="5066">IF($DQ243="1",BA243,"0")</f>
        <v>0</v>
      </c>
      <c r="DY243" s="394" t="str">
        <f t="shared" ref="DY243" si="5067">IF($DQ243="1",BC243,"0")</f>
        <v>0</v>
      </c>
      <c r="DZ243" s="394" t="str">
        <f t="shared" ref="DZ243" si="5068">IF($DQ243="1",BE243,"0")</f>
        <v>0</v>
      </c>
      <c r="EA243" s="394" t="str">
        <f>IF($DQ243="1",BG243,"0")</f>
        <v>0</v>
      </c>
      <c r="EB243" s="395" t="str">
        <f>IF($DQ243="1",BI243,"0")</f>
        <v>0</v>
      </c>
      <c r="EC243" s="461">
        <f t="shared" ref="EC243" si="5069">SUM(DX243:EB245)</f>
        <v>0</v>
      </c>
      <c r="ED243" s="462">
        <f>EC243+DW243</f>
        <v>0</v>
      </c>
    </row>
    <row r="244" spans="2:134" ht="12.6" customHeight="1" x14ac:dyDescent="0.2">
      <c r="B244" s="499"/>
      <c r="C244" s="466"/>
      <c r="D244" s="466"/>
      <c r="E244" s="466"/>
      <c r="F244" s="471"/>
      <c r="G244" s="489"/>
      <c r="H244" s="510"/>
      <c r="I244" s="510"/>
      <c r="J244" s="524"/>
      <c r="K244" s="471"/>
      <c r="L244" s="451"/>
      <c r="M244" s="493"/>
      <c r="N244" s="451"/>
      <c r="O244" s="451"/>
      <c r="P244" s="451"/>
      <c r="Q244" s="429"/>
      <c r="R244" s="424"/>
      <c r="S244" s="451"/>
      <c r="T244" s="454"/>
      <c r="U244" s="429"/>
      <c r="V244" s="424"/>
      <c r="W244" s="451"/>
      <c r="X244" s="194" t="s">
        <v>157</v>
      </c>
      <c r="Y244" s="208" t="s">
        <v>152</v>
      </c>
      <c r="Z244" s="205">
        <f>VLOOKUP($X244,vstupy!$B$18:$F$31,MATCH($Y244,vstupy!$B$17:$F$17,0),0)</f>
        <v>0</v>
      </c>
      <c r="AA244" s="133" t="s">
        <v>158</v>
      </c>
      <c r="AB244" s="205">
        <f>VLOOKUP($AA244,vstupy!$B$34:$C$36,2,FALSE)</f>
        <v>0</v>
      </c>
      <c r="AC244" s="205">
        <f t="shared" si="4688"/>
        <v>0</v>
      </c>
      <c r="AD244" s="501"/>
      <c r="AE244" s="474"/>
      <c r="AF244" s="396"/>
      <c r="AG244" s="420"/>
      <c r="AH244" s="420"/>
      <c r="AI244" s="420"/>
      <c r="AJ244" s="420"/>
      <c r="AK244" s="420"/>
      <c r="AL244" s="420"/>
      <c r="AM244" s="427"/>
      <c r="AN244" s="420"/>
      <c r="AO244" s="422"/>
      <c r="AP244" s="396"/>
      <c r="AQ244" s="394"/>
      <c r="AR244" s="394"/>
      <c r="AS244" s="394"/>
      <c r="AT244" s="394"/>
      <c r="AU244" s="394"/>
      <c r="AV244" s="394"/>
      <c r="AW244" s="394"/>
      <c r="AX244" s="394"/>
      <c r="AY244" s="394"/>
      <c r="AZ244" s="394"/>
      <c r="BA244" s="394"/>
      <c r="BB244" s="394"/>
      <c r="BC244" s="394"/>
      <c r="BD244" s="394"/>
      <c r="BE244" s="394"/>
      <c r="BF244" s="394"/>
      <c r="BG244" s="394"/>
      <c r="BH244" s="394"/>
      <c r="BI244" s="534"/>
      <c r="BJ244" s="393"/>
      <c r="BK244" s="396"/>
      <c r="BL244" s="394"/>
      <c r="BM244" s="394"/>
      <c r="BN244" s="394"/>
      <c r="BO244" s="394"/>
      <c r="BP244" s="394"/>
      <c r="BQ244" s="394"/>
      <c r="BR244" s="394"/>
      <c r="BS244" s="394"/>
      <c r="BT244" s="395"/>
      <c r="BU244" s="396"/>
      <c r="BV244" s="394"/>
      <c r="BW244" s="394"/>
      <c r="BX244" s="394"/>
      <c r="BY244" s="394"/>
      <c r="BZ244" s="394"/>
      <c r="CA244" s="394"/>
      <c r="CB244" s="394"/>
      <c r="CC244" s="394"/>
      <c r="CD244" s="395"/>
      <c r="CE244" s="433"/>
      <c r="CF244" s="396"/>
      <c r="CG244" s="394"/>
      <c r="CH244" s="394"/>
      <c r="CI244" s="394"/>
      <c r="CJ244" s="395"/>
      <c r="CK244" s="434"/>
      <c r="CL244" s="436"/>
      <c r="CM244" s="396"/>
      <c r="CN244" s="394"/>
      <c r="CO244" s="394"/>
      <c r="CP244" s="394"/>
      <c r="CQ244" s="394"/>
      <c r="CR244" s="394"/>
      <c r="CS244" s="394"/>
      <c r="CT244" s="394"/>
      <c r="CU244" s="394"/>
      <c r="CV244" s="395"/>
      <c r="CW244" s="393"/>
      <c r="CX244" s="393"/>
      <c r="CY244" s="396"/>
      <c r="CZ244" s="394"/>
      <c r="DA244" s="394"/>
      <c r="DB244" s="394"/>
      <c r="DC244" s="394"/>
      <c r="DD244" s="394"/>
      <c r="DE244" s="394"/>
      <c r="DF244" s="394"/>
      <c r="DG244" s="394"/>
      <c r="DH244" s="395"/>
      <c r="DI244" s="390"/>
      <c r="DJ244" s="390"/>
      <c r="DK244" s="431"/>
      <c r="DL244" s="431"/>
      <c r="DM244" s="431"/>
      <c r="DN244" s="431"/>
      <c r="DO244" s="431"/>
      <c r="DP244" s="431"/>
      <c r="DQ244" s="430"/>
      <c r="DR244" s="396"/>
      <c r="DS244" s="394"/>
      <c r="DT244" s="394"/>
      <c r="DU244" s="394"/>
      <c r="DV244" s="395"/>
      <c r="DW244" s="461"/>
      <c r="DX244" s="396"/>
      <c r="DY244" s="394"/>
      <c r="DZ244" s="394"/>
      <c r="EA244" s="394"/>
      <c r="EB244" s="395"/>
      <c r="EC244" s="461"/>
      <c r="ED244" s="462"/>
    </row>
    <row r="245" spans="2:134" ht="12.6" customHeight="1" x14ac:dyDescent="0.2">
      <c r="B245" s="499"/>
      <c r="C245" s="466"/>
      <c r="D245" s="466"/>
      <c r="E245" s="466"/>
      <c r="F245" s="472"/>
      <c r="G245" s="489"/>
      <c r="H245" s="511"/>
      <c r="I245" s="511"/>
      <c r="J245" s="525"/>
      <c r="K245" s="472"/>
      <c r="L245" s="451"/>
      <c r="M245" s="493"/>
      <c r="N245" s="451"/>
      <c r="O245" s="451"/>
      <c r="P245" s="451"/>
      <c r="Q245" s="429"/>
      <c r="R245" s="424"/>
      <c r="S245" s="451"/>
      <c r="T245" s="454"/>
      <c r="U245" s="429"/>
      <c r="V245" s="424"/>
      <c r="W245" s="451"/>
      <c r="X245" s="194" t="s">
        <v>157</v>
      </c>
      <c r="Y245" s="208" t="s">
        <v>152</v>
      </c>
      <c r="Z245" s="205">
        <f>VLOOKUP($X245,vstupy!$B$18:$F$31,MATCH($Y245,vstupy!$B$17:$F$17,0),0)</f>
        <v>0</v>
      </c>
      <c r="AA245" s="133" t="s">
        <v>158</v>
      </c>
      <c r="AB245" s="205">
        <f>VLOOKUP($AA245,vstupy!$B$34:$C$36,2,FALSE)</f>
        <v>0</v>
      </c>
      <c r="AC245" s="205">
        <f t="shared" si="4688"/>
        <v>0</v>
      </c>
      <c r="AD245" s="502"/>
      <c r="AE245" s="475"/>
      <c r="AF245" s="396"/>
      <c r="AG245" s="420"/>
      <c r="AH245" s="420"/>
      <c r="AI245" s="420"/>
      <c r="AJ245" s="420"/>
      <c r="AK245" s="420"/>
      <c r="AL245" s="420"/>
      <c r="AM245" s="419"/>
      <c r="AN245" s="420"/>
      <c r="AO245" s="422"/>
      <c r="AP245" s="396"/>
      <c r="AQ245" s="394"/>
      <c r="AR245" s="394"/>
      <c r="AS245" s="394"/>
      <c r="AT245" s="394"/>
      <c r="AU245" s="394"/>
      <c r="AV245" s="394"/>
      <c r="AW245" s="394"/>
      <c r="AX245" s="394"/>
      <c r="AY245" s="394"/>
      <c r="AZ245" s="394"/>
      <c r="BA245" s="394"/>
      <c r="BB245" s="394"/>
      <c r="BC245" s="394"/>
      <c r="BD245" s="394"/>
      <c r="BE245" s="394"/>
      <c r="BF245" s="394"/>
      <c r="BG245" s="394"/>
      <c r="BH245" s="394"/>
      <c r="BI245" s="534"/>
      <c r="BJ245" s="393"/>
      <c r="BK245" s="396"/>
      <c r="BL245" s="394"/>
      <c r="BM245" s="394"/>
      <c r="BN245" s="394"/>
      <c r="BO245" s="394"/>
      <c r="BP245" s="394"/>
      <c r="BQ245" s="394"/>
      <c r="BR245" s="394"/>
      <c r="BS245" s="394"/>
      <c r="BT245" s="395"/>
      <c r="BU245" s="396"/>
      <c r="BV245" s="394"/>
      <c r="BW245" s="394"/>
      <c r="BX245" s="394"/>
      <c r="BY245" s="394"/>
      <c r="BZ245" s="394"/>
      <c r="CA245" s="394"/>
      <c r="CB245" s="394"/>
      <c r="CC245" s="394"/>
      <c r="CD245" s="395"/>
      <c r="CE245" s="433"/>
      <c r="CF245" s="396"/>
      <c r="CG245" s="394"/>
      <c r="CH245" s="394"/>
      <c r="CI245" s="394"/>
      <c r="CJ245" s="395"/>
      <c r="CK245" s="434"/>
      <c r="CL245" s="437"/>
      <c r="CM245" s="396"/>
      <c r="CN245" s="394"/>
      <c r="CO245" s="394"/>
      <c r="CP245" s="394"/>
      <c r="CQ245" s="394"/>
      <c r="CR245" s="394"/>
      <c r="CS245" s="394"/>
      <c r="CT245" s="394"/>
      <c r="CU245" s="394"/>
      <c r="CV245" s="395"/>
      <c r="CW245" s="393"/>
      <c r="CX245" s="393"/>
      <c r="CY245" s="396"/>
      <c r="CZ245" s="394"/>
      <c r="DA245" s="394"/>
      <c r="DB245" s="394"/>
      <c r="DC245" s="394"/>
      <c r="DD245" s="394"/>
      <c r="DE245" s="394"/>
      <c r="DF245" s="394"/>
      <c r="DG245" s="394"/>
      <c r="DH245" s="395"/>
      <c r="DI245" s="390"/>
      <c r="DJ245" s="390"/>
      <c r="DK245" s="431"/>
      <c r="DL245" s="431"/>
      <c r="DM245" s="431"/>
      <c r="DN245" s="431"/>
      <c r="DO245" s="431"/>
      <c r="DP245" s="431"/>
      <c r="DQ245" s="430"/>
      <c r="DR245" s="396"/>
      <c r="DS245" s="394"/>
      <c r="DT245" s="394"/>
      <c r="DU245" s="394"/>
      <c r="DV245" s="395"/>
      <c r="DW245" s="461"/>
      <c r="DX245" s="396"/>
      <c r="DY245" s="394"/>
      <c r="DZ245" s="394"/>
      <c r="EA245" s="394"/>
      <c r="EB245" s="395"/>
      <c r="EC245" s="461"/>
      <c r="ED245" s="462"/>
    </row>
    <row r="246" spans="2:134" ht="12.6" customHeight="1" x14ac:dyDescent="0.2">
      <c r="B246" s="477">
        <f t="shared" ref="B246" si="5070">B243+1</f>
        <v>80</v>
      </c>
      <c r="C246" s="467"/>
      <c r="D246" s="467"/>
      <c r="E246" s="467"/>
      <c r="F246" s="485" t="s">
        <v>212</v>
      </c>
      <c r="G246" s="491"/>
      <c r="H246" s="496" t="str">
        <f t="shared" ref="H246" si="5071">IF($F246="3e)  Skoršia transpozícia  - zavedenie transpozície pred termínom ktorý určuje smernica EÚ. "," ","")</f>
        <v/>
      </c>
      <c r="I246" s="496" t="str">
        <f t="shared" ref="I246" si="5072">IF($F246="3e)  Skoršia transpozícia  - zavedenie transpozície pred termínom ktorý určuje smernica EÚ. ",$H246,"NA")</f>
        <v>NA</v>
      </c>
      <c r="J246" s="526">
        <f>IF(I246&gt;12,1,I246/12)</f>
        <v>1</v>
      </c>
      <c r="K246" s="485"/>
      <c r="L246" s="452"/>
      <c r="M246" s="492">
        <f>IF(L246="N",0,L246)</f>
        <v>0</v>
      </c>
      <c r="N246" s="452" t="s">
        <v>212</v>
      </c>
      <c r="O246" s="452"/>
      <c r="P246" s="452"/>
      <c r="Q246" s="428" t="s">
        <v>36</v>
      </c>
      <c r="R246" s="423">
        <f>VLOOKUP(Q246,vstupy!$B$3:$C$15,2,FALSE)</f>
        <v>0</v>
      </c>
      <c r="S246" s="452"/>
      <c r="T246" s="453"/>
      <c r="U246" s="428" t="s">
        <v>36</v>
      </c>
      <c r="V246" s="423">
        <f>VLOOKUP(U246,vstupy!$B$3:$C$15,2,FALSE)</f>
        <v>0</v>
      </c>
      <c r="W246" s="452"/>
      <c r="X246" s="330" t="s">
        <v>157</v>
      </c>
      <c r="Y246" s="331" t="s">
        <v>152</v>
      </c>
      <c r="Z246" s="332">
        <f>VLOOKUP($X246,vstupy!$B$18:$F$31,MATCH($Y246,vstupy!$B$17:$F$17,0),0)</f>
        <v>0</v>
      </c>
      <c r="AA246" s="333" t="s">
        <v>158</v>
      </c>
      <c r="AB246" s="332">
        <f>VLOOKUP($AA246,vstupy!$B$34:$C$36,2,FALSE)</f>
        <v>0</v>
      </c>
      <c r="AC246" s="332">
        <f t="shared" si="4688"/>
        <v>0</v>
      </c>
      <c r="AD246" s="480" t="s">
        <v>36</v>
      </c>
      <c r="AE246" s="473">
        <f>VLOOKUP(AD246,vstupy!$B$3:$C$15,2,FALSE)</f>
        <v>0</v>
      </c>
      <c r="AF246" s="476" t="str">
        <f>IFERROR(IF(M246=0,"N",O246/L246*J246),0)</f>
        <v>N</v>
      </c>
      <c r="AG246" s="420">
        <f>O246*J246</f>
        <v>0</v>
      </c>
      <c r="AH246" s="432">
        <f t="shared" ref="AH246" si="5073">P246*R246*J246</f>
        <v>0</v>
      </c>
      <c r="AI246" s="419">
        <f t="shared" ref="AI246" si="5074">IFERROR(AH246*M246,0)</f>
        <v>0</v>
      </c>
      <c r="AJ246" s="432" t="str">
        <f t="shared" ref="AJ246" si="5075">IFERROR(IF(M246=0,"N",S246/L246*J246),0)</f>
        <v>N</v>
      </c>
      <c r="AK246" s="420">
        <f t="shared" ref="AK246" si="5076">S246*J246</f>
        <v>0</v>
      </c>
      <c r="AL246" s="420">
        <f>T246*V246*J246</f>
        <v>0</v>
      </c>
      <c r="AM246" s="425">
        <f t="shared" ref="AM246" si="5077">IFERROR(AL246*M246,0)</f>
        <v>0</v>
      </c>
      <c r="AN246" s="419">
        <f t="shared" ref="AN246" si="5078">IF(W246&gt;0,IF(AE246&gt;0,($G$5/160)*(W246/60)*AE246*J246,0),IF(AE246&gt;0,($G$5/160)*((AC246+AC247+AC248)/60)*AE246*J246,0))</f>
        <v>0</v>
      </c>
      <c r="AO246" s="422">
        <f>IFERROR(AN246*M246,0)</f>
        <v>0</v>
      </c>
      <c r="AP246" s="396">
        <f t="shared" ref="AP246" si="5079">IF($N246="In (zvyšuje náklady)",AF246,0)</f>
        <v>0</v>
      </c>
      <c r="AQ246" s="394">
        <f t="shared" ref="AQ246" si="5080">IF($N246="In (zvyšuje náklady)",AG246,0)</f>
        <v>0</v>
      </c>
      <c r="AR246" s="394">
        <f t="shared" ref="AR246" si="5081">IF($N246="In (zvyšuje náklady)",AH246,0)</f>
        <v>0</v>
      </c>
      <c r="AS246" s="394">
        <f t="shared" ref="AS246" si="5082">IF($N246="In (zvyšuje náklady)",AI246,0)</f>
        <v>0</v>
      </c>
      <c r="AT246" s="394">
        <f t="shared" ref="AT246" si="5083">IF($N246="In (zvyšuje náklady)",AJ246,0)</f>
        <v>0</v>
      </c>
      <c r="AU246" s="394">
        <f t="shared" ref="AU246" si="5084">IF($N246="In (zvyšuje náklady)",AK246,0)</f>
        <v>0</v>
      </c>
      <c r="AV246" s="394">
        <f t="shared" ref="AV246" si="5085">IF($N246="In (zvyšuje náklady)",AL246,0)</f>
        <v>0</v>
      </c>
      <c r="AW246" s="394">
        <f t="shared" ref="AW246" si="5086">IF($N246="In (zvyšuje náklady)",AM246,0)</f>
        <v>0</v>
      </c>
      <c r="AX246" s="394">
        <f t="shared" ref="AX246" si="5087">IF($N246="In (zvyšuje náklady)",AN246,0)</f>
        <v>0</v>
      </c>
      <c r="AY246" s="394">
        <f t="shared" ref="AY246" si="5088">IF($N246="In (zvyšuje náklady)",AO246,0)</f>
        <v>0</v>
      </c>
      <c r="AZ246" s="394" t="str">
        <f t="shared" ref="AZ246" si="5089">IF($N246="Out (znižuje náklady)",AF246,"0")</f>
        <v>0</v>
      </c>
      <c r="BA246" s="394" t="str">
        <f t="shared" ref="BA246" si="5090">IF($N246="Out (znižuje náklady)",AG246,"0")</f>
        <v>0</v>
      </c>
      <c r="BB246" s="394" t="str">
        <f t="shared" ref="BB246" si="5091">IF($N246="Out (znižuje náklady)",AH246,"0")</f>
        <v>0</v>
      </c>
      <c r="BC246" s="394" t="str">
        <f t="shared" ref="BC246" si="5092">IF($N246="Out (znižuje náklady)",AI246,"0")</f>
        <v>0</v>
      </c>
      <c r="BD246" s="394" t="str">
        <f t="shared" ref="BD246" si="5093">IF($N246="Out (znižuje náklady)",AJ246,"0")</f>
        <v>0</v>
      </c>
      <c r="BE246" s="394" t="str">
        <f t="shared" ref="BE246" si="5094">IF($N246="Out (znižuje náklady)",AK246,"0")</f>
        <v>0</v>
      </c>
      <c r="BF246" s="394" t="str">
        <f t="shared" ref="BF246" si="5095">IF($N246="Out (znižuje náklady)",AL246,"0")</f>
        <v>0</v>
      </c>
      <c r="BG246" s="394" t="str">
        <f t="shared" ref="BG246" si="5096">IF($N246="Out (znižuje náklady)",AM246,"0")</f>
        <v>0</v>
      </c>
      <c r="BH246" s="394" t="str">
        <f t="shared" ref="BH246" si="5097">IF($N246="Out (znižuje náklady)",AN246,"0")</f>
        <v>0</v>
      </c>
      <c r="BI246" s="534" t="str">
        <f t="shared" ref="BI246" si="5098">IF($N246="Out (znižuje náklady)",AO246,"0")</f>
        <v>0</v>
      </c>
      <c r="BJ246" s="393">
        <f>IF(F246=vstupy!$B$47,0,1)</f>
        <v>1</v>
      </c>
      <c r="BK246" s="396">
        <f t="shared" ref="BK246" si="5099">$BJ246*AP246</f>
        <v>0</v>
      </c>
      <c r="BL246" s="394">
        <f t="shared" ref="BL246" si="5100">$BJ246*AQ246</f>
        <v>0</v>
      </c>
      <c r="BM246" s="394">
        <f t="shared" ref="BM246" si="5101">$BJ246*AR246</f>
        <v>0</v>
      </c>
      <c r="BN246" s="394">
        <f t="shared" ref="BN246" si="5102">$BJ246*AS246</f>
        <v>0</v>
      </c>
      <c r="BO246" s="394">
        <f t="shared" ref="BO246" si="5103">$BJ246*AT246</f>
        <v>0</v>
      </c>
      <c r="BP246" s="394">
        <f t="shared" ref="BP246" si="5104">$BJ246*AU246</f>
        <v>0</v>
      </c>
      <c r="BQ246" s="394">
        <f t="shared" ref="BQ246" si="5105">$BJ246*AV246</f>
        <v>0</v>
      </c>
      <c r="BR246" s="394">
        <f t="shared" ref="BR246" si="5106">$BJ246*AW246</f>
        <v>0</v>
      </c>
      <c r="BS246" s="394">
        <f t="shared" ref="BS246" si="5107">$BJ246*AX246</f>
        <v>0</v>
      </c>
      <c r="BT246" s="395">
        <f t="shared" ref="BT246" si="5108">$BJ246*AY246</f>
        <v>0</v>
      </c>
      <c r="BU246" s="396">
        <f t="shared" ref="BU246" si="5109">$BJ246*AZ246</f>
        <v>0</v>
      </c>
      <c r="BV246" s="394">
        <f t="shared" ref="BV246" si="5110">$BJ246*BA246</f>
        <v>0</v>
      </c>
      <c r="BW246" s="394">
        <f t="shared" ref="BW246" si="5111">$BJ246*BB246</f>
        <v>0</v>
      </c>
      <c r="BX246" s="394">
        <f t="shared" ref="BX246" si="5112">$BJ246*BC246</f>
        <v>0</v>
      </c>
      <c r="BY246" s="394">
        <f t="shared" ref="BY246" si="5113">$BJ246*BD246</f>
        <v>0</v>
      </c>
      <c r="BZ246" s="394">
        <f t="shared" ref="BZ246" si="5114">$BJ246*BE246</f>
        <v>0</v>
      </c>
      <c r="CA246" s="394">
        <f t="shared" ref="CA246" si="5115">$BJ246*BF246</f>
        <v>0</v>
      </c>
      <c r="CB246" s="394">
        <f t="shared" ref="CB246" si="5116">$BJ246*BG246</f>
        <v>0</v>
      </c>
      <c r="CC246" s="394">
        <f t="shared" ref="CC246" si="5117">$BJ246*BH246</f>
        <v>0</v>
      </c>
      <c r="CD246" s="395">
        <f t="shared" ref="CD246" si="5118">$BJ246*BI246</f>
        <v>0</v>
      </c>
      <c r="CE246" s="433">
        <f>IF(N246="Nemení sa",1,0)</f>
        <v>0</v>
      </c>
      <c r="CF246" s="396">
        <f>AG246*$CE246</f>
        <v>0</v>
      </c>
      <c r="CG246" s="394">
        <f>AI246*$CE246</f>
        <v>0</v>
      </c>
      <c r="CH246" s="394">
        <f>AK246*$CE246</f>
        <v>0</v>
      </c>
      <c r="CI246" s="394">
        <f>AM246*$CE246</f>
        <v>0</v>
      </c>
      <c r="CJ246" s="395">
        <f>AO246*$CE246</f>
        <v>0</v>
      </c>
      <c r="CK246" s="434">
        <f t="shared" ref="CK246" si="5119">SUM(CF246:CJ248)</f>
        <v>0</v>
      </c>
      <c r="CL246" s="435">
        <f>IF(F246=vstupy!B$42,"1",0)</f>
        <v>0</v>
      </c>
      <c r="CM246" s="396">
        <f t="shared" ref="CM246" si="5120">IF($CL246="1",AP246,0)</f>
        <v>0</v>
      </c>
      <c r="CN246" s="394">
        <f t="shared" ref="CN246" si="5121">IF($CL246="1",AQ246,0)</f>
        <v>0</v>
      </c>
      <c r="CO246" s="394">
        <f t="shared" ref="CO246" si="5122">IF($CL246="1",AR246,0)</f>
        <v>0</v>
      </c>
      <c r="CP246" s="394">
        <f t="shared" ref="CP246" si="5123">IF($CL246="1",AS246,0)</f>
        <v>0</v>
      </c>
      <c r="CQ246" s="394">
        <f t="shared" ref="CQ246" si="5124">IF($CL246="1",AT246,0)</f>
        <v>0</v>
      </c>
      <c r="CR246" s="394">
        <f t="shared" ref="CR246" si="5125">IF($CL246="1",AU246,0)</f>
        <v>0</v>
      </c>
      <c r="CS246" s="394">
        <f t="shared" ref="CS246" si="5126">IF($CL246="1",AV246,0)</f>
        <v>0</v>
      </c>
      <c r="CT246" s="394">
        <f t="shared" ref="CT246" si="5127">IF($CL246="1",AW246,0)</f>
        <v>0</v>
      </c>
      <c r="CU246" s="394">
        <f t="shared" ref="CU246" si="5128">IF($CL246="1",AX246,0)</f>
        <v>0</v>
      </c>
      <c r="CV246" s="395">
        <f t="shared" ref="CV246" si="5129">IF($CL246="1",AY246,0)</f>
        <v>0</v>
      </c>
      <c r="CW246" s="393">
        <f>CP246+CT246+CV246</f>
        <v>0</v>
      </c>
      <c r="CX246" s="393">
        <f t="shared" ref="CX246" si="5130">CN246+CR246</f>
        <v>0</v>
      </c>
      <c r="CY246" s="396">
        <f t="shared" ref="CY246" si="5131">IF($CL246="1",AZ246,0)</f>
        <v>0</v>
      </c>
      <c r="CZ246" s="394">
        <f t="shared" ref="CZ246" si="5132">IF($CL246="1",BA246,0)</f>
        <v>0</v>
      </c>
      <c r="DA246" s="394">
        <f t="shared" ref="DA246" si="5133">IF($CL246="1",BB246,0)</f>
        <v>0</v>
      </c>
      <c r="DB246" s="394">
        <f t="shared" ref="DB246" si="5134">IF($CL246="1",BC246,0)</f>
        <v>0</v>
      </c>
      <c r="DC246" s="394">
        <f t="shared" ref="DC246" si="5135">IF($CL246="1",BD246,0)</f>
        <v>0</v>
      </c>
      <c r="DD246" s="394">
        <f t="shared" ref="DD246" si="5136">IF($CL246="1",BE246,0)</f>
        <v>0</v>
      </c>
      <c r="DE246" s="394">
        <f t="shared" ref="DE246" si="5137">IF($CL246="1",BF246,0)</f>
        <v>0</v>
      </c>
      <c r="DF246" s="394">
        <f t="shared" ref="DF246" si="5138">IF($CL246="1",BG246,0)</f>
        <v>0</v>
      </c>
      <c r="DG246" s="394">
        <f t="shared" ref="DG246" si="5139">IF($CL246="1",BH246,0)</f>
        <v>0</v>
      </c>
      <c r="DH246" s="395">
        <f t="shared" ref="DH246" si="5140">IF($CL246="1",BI246,0)</f>
        <v>0</v>
      </c>
      <c r="DI246" s="390">
        <f>DB246+DF246+DH246</f>
        <v>0</v>
      </c>
      <c r="DJ246" s="390">
        <f t="shared" ref="DJ246" si="5141">CZ246+DD246</f>
        <v>0</v>
      </c>
      <c r="DK246" s="431">
        <f>IF(CE246=0,1,0)</f>
        <v>1</v>
      </c>
      <c r="DL246" s="431">
        <f>IFERROR(IF($AF246="N",AH246+AJ246+AL246+AN246,AF246+AH246+AJ246+AL246+AN246),0)*$DK246</f>
        <v>0</v>
      </c>
      <c r="DM246" s="431">
        <f>(AG246+AI246+AK246+AM246+AO246)*$DK246</f>
        <v>0</v>
      </c>
      <c r="DN246" s="431">
        <f>AS246+AW246+AY246-CW246</f>
        <v>0</v>
      </c>
      <c r="DO246" s="431">
        <f>BC246+BG246+BI246-DI246</f>
        <v>0</v>
      </c>
      <c r="DP246" s="431">
        <f>DN246+DO246</f>
        <v>0</v>
      </c>
      <c r="DQ246" s="430" t="str">
        <f>IF(OR(F246=vstupy!B$40,F246=vstupy!B$41,F246=vstupy!B$42,),"0","1")</f>
        <v>0</v>
      </c>
      <c r="DR246" s="396">
        <f>IF($DQ246="1",AQ246,"0")+CF246</f>
        <v>0</v>
      </c>
      <c r="DS246" s="394">
        <f>IF($DQ246="1",AS246,"0")+CG246</f>
        <v>0</v>
      </c>
      <c r="DT246" s="394">
        <f>IF($DQ246="1",AU246,"0")+CH246</f>
        <v>0</v>
      </c>
      <c r="DU246" s="394">
        <f>IF($DQ246="1",AW246,"0")+CI246</f>
        <v>0</v>
      </c>
      <c r="DV246" s="395">
        <f>IF($DQ246="1",AY246,"0")+CJ246</f>
        <v>0</v>
      </c>
      <c r="DW246" s="461">
        <f t="shared" ref="DW246" si="5142">SUM(DR246:DV248)</f>
        <v>0</v>
      </c>
      <c r="DX246" s="396" t="str">
        <f t="shared" ref="DX246" si="5143">IF($DQ246="1",BA246,"0")</f>
        <v>0</v>
      </c>
      <c r="DY246" s="394" t="str">
        <f t="shared" ref="DY246" si="5144">IF($DQ246="1",BC246,"0")</f>
        <v>0</v>
      </c>
      <c r="DZ246" s="394" t="str">
        <f t="shared" ref="DZ246" si="5145">IF($DQ246="1",BE246,"0")</f>
        <v>0</v>
      </c>
      <c r="EA246" s="394" t="str">
        <f>IF($DQ246="1",BG246,"0")</f>
        <v>0</v>
      </c>
      <c r="EB246" s="395" t="str">
        <f>IF($DQ246="1",BI246,"0")</f>
        <v>0</v>
      </c>
      <c r="EC246" s="461">
        <f>SUM(DX246:EB248)</f>
        <v>0</v>
      </c>
      <c r="ED246" s="462">
        <f>EC246+DW246</f>
        <v>0</v>
      </c>
    </row>
    <row r="247" spans="2:134" ht="12.6" customHeight="1" x14ac:dyDescent="0.2">
      <c r="B247" s="477"/>
      <c r="C247" s="467"/>
      <c r="D247" s="467"/>
      <c r="E247" s="467"/>
      <c r="F247" s="486"/>
      <c r="G247" s="491"/>
      <c r="H247" s="497"/>
      <c r="I247" s="497"/>
      <c r="J247" s="527"/>
      <c r="K247" s="486"/>
      <c r="L247" s="452"/>
      <c r="M247" s="492"/>
      <c r="N247" s="452"/>
      <c r="O247" s="452"/>
      <c r="P247" s="452"/>
      <c r="Q247" s="428"/>
      <c r="R247" s="423"/>
      <c r="S247" s="452"/>
      <c r="T247" s="453"/>
      <c r="U247" s="428"/>
      <c r="V247" s="423"/>
      <c r="W247" s="452"/>
      <c r="X247" s="330" t="s">
        <v>157</v>
      </c>
      <c r="Y247" s="331" t="s">
        <v>152</v>
      </c>
      <c r="Z247" s="332">
        <f>VLOOKUP($X247,vstupy!$B$18:$F$31,MATCH($Y247,vstupy!$B$17:$F$17,0),0)</f>
        <v>0</v>
      </c>
      <c r="AA247" s="333" t="s">
        <v>158</v>
      </c>
      <c r="AB247" s="332">
        <f>VLOOKUP($AA247,vstupy!$B$34:$C$36,2,FALSE)</f>
        <v>0</v>
      </c>
      <c r="AC247" s="332">
        <f t="shared" si="4688"/>
        <v>0</v>
      </c>
      <c r="AD247" s="481"/>
      <c r="AE247" s="474"/>
      <c r="AF247" s="396"/>
      <c r="AG247" s="420"/>
      <c r="AH247" s="420"/>
      <c r="AI247" s="420"/>
      <c r="AJ247" s="420"/>
      <c r="AK247" s="420"/>
      <c r="AL247" s="420"/>
      <c r="AM247" s="427"/>
      <c r="AN247" s="420"/>
      <c r="AO247" s="422"/>
      <c r="AP247" s="396"/>
      <c r="AQ247" s="394"/>
      <c r="AR247" s="394"/>
      <c r="AS247" s="394"/>
      <c r="AT247" s="394"/>
      <c r="AU247" s="394"/>
      <c r="AV247" s="394"/>
      <c r="AW247" s="394"/>
      <c r="AX247" s="394"/>
      <c r="AY247" s="394"/>
      <c r="AZ247" s="394"/>
      <c r="BA247" s="394"/>
      <c r="BB247" s="394"/>
      <c r="BC247" s="394"/>
      <c r="BD247" s="394"/>
      <c r="BE247" s="394"/>
      <c r="BF247" s="394"/>
      <c r="BG247" s="394"/>
      <c r="BH247" s="394"/>
      <c r="BI247" s="534"/>
      <c r="BJ247" s="393"/>
      <c r="BK247" s="396"/>
      <c r="BL247" s="394"/>
      <c r="BM247" s="394"/>
      <c r="BN247" s="394"/>
      <c r="BO247" s="394"/>
      <c r="BP247" s="394"/>
      <c r="BQ247" s="394"/>
      <c r="BR247" s="394"/>
      <c r="BS247" s="394"/>
      <c r="BT247" s="395"/>
      <c r="BU247" s="396"/>
      <c r="BV247" s="394"/>
      <c r="BW247" s="394"/>
      <c r="BX247" s="394"/>
      <c r="BY247" s="394"/>
      <c r="BZ247" s="394"/>
      <c r="CA247" s="394"/>
      <c r="CB247" s="394"/>
      <c r="CC247" s="394"/>
      <c r="CD247" s="395"/>
      <c r="CE247" s="433"/>
      <c r="CF247" s="396"/>
      <c r="CG247" s="394"/>
      <c r="CH247" s="394"/>
      <c r="CI247" s="394"/>
      <c r="CJ247" s="395"/>
      <c r="CK247" s="434"/>
      <c r="CL247" s="436"/>
      <c r="CM247" s="396"/>
      <c r="CN247" s="394"/>
      <c r="CO247" s="394"/>
      <c r="CP247" s="394"/>
      <c r="CQ247" s="394"/>
      <c r="CR247" s="394"/>
      <c r="CS247" s="394"/>
      <c r="CT247" s="394"/>
      <c r="CU247" s="394"/>
      <c r="CV247" s="395"/>
      <c r="CW247" s="393"/>
      <c r="CX247" s="393"/>
      <c r="CY247" s="396"/>
      <c r="CZ247" s="394"/>
      <c r="DA247" s="394"/>
      <c r="DB247" s="394"/>
      <c r="DC247" s="394"/>
      <c r="DD247" s="394"/>
      <c r="DE247" s="394"/>
      <c r="DF247" s="394"/>
      <c r="DG247" s="394"/>
      <c r="DH247" s="395"/>
      <c r="DI247" s="390"/>
      <c r="DJ247" s="390"/>
      <c r="DK247" s="431"/>
      <c r="DL247" s="431"/>
      <c r="DM247" s="431"/>
      <c r="DN247" s="431"/>
      <c r="DO247" s="431"/>
      <c r="DP247" s="431"/>
      <c r="DQ247" s="430"/>
      <c r="DR247" s="396"/>
      <c r="DS247" s="394"/>
      <c r="DT247" s="394"/>
      <c r="DU247" s="394"/>
      <c r="DV247" s="395"/>
      <c r="DW247" s="461"/>
      <c r="DX247" s="396"/>
      <c r="DY247" s="394"/>
      <c r="DZ247" s="394"/>
      <c r="EA247" s="394"/>
      <c r="EB247" s="395"/>
      <c r="EC247" s="461"/>
      <c r="ED247" s="462"/>
    </row>
    <row r="248" spans="2:134" ht="12.6" customHeight="1" thickBot="1" x14ac:dyDescent="0.25">
      <c r="B248" s="477"/>
      <c r="C248" s="467"/>
      <c r="D248" s="467"/>
      <c r="E248" s="467"/>
      <c r="F248" s="487"/>
      <c r="G248" s="491"/>
      <c r="H248" s="498"/>
      <c r="I248" s="498"/>
      <c r="J248" s="528"/>
      <c r="K248" s="487"/>
      <c r="L248" s="452"/>
      <c r="M248" s="492"/>
      <c r="N248" s="452"/>
      <c r="O248" s="452"/>
      <c r="P248" s="452"/>
      <c r="Q248" s="428"/>
      <c r="R248" s="423"/>
      <c r="S248" s="452"/>
      <c r="T248" s="453"/>
      <c r="U248" s="428"/>
      <c r="V248" s="423"/>
      <c r="W248" s="452"/>
      <c r="X248" s="330" t="s">
        <v>157</v>
      </c>
      <c r="Y248" s="331" t="s">
        <v>152</v>
      </c>
      <c r="Z248" s="332">
        <f>VLOOKUP($X248,vstupy!$B$18:$F$31,MATCH($Y248,vstupy!$B$17:$F$17,0),0)</f>
        <v>0</v>
      </c>
      <c r="AA248" s="333" t="s">
        <v>158</v>
      </c>
      <c r="AB248" s="332">
        <f>VLOOKUP($AA248,vstupy!$B$34:$C$36,2,FALSE)</f>
        <v>0</v>
      </c>
      <c r="AC248" s="332">
        <f t="shared" si="4688"/>
        <v>0</v>
      </c>
      <c r="AD248" s="482"/>
      <c r="AE248" s="475"/>
      <c r="AF248" s="532"/>
      <c r="AG248" s="531"/>
      <c r="AH248" s="531"/>
      <c r="AI248" s="420"/>
      <c r="AJ248" s="531"/>
      <c r="AK248" s="531"/>
      <c r="AL248" s="531"/>
      <c r="AM248" s="419"/>
      <c r="AN248" s="420"/>
      <c r="AO248" s="533"/>
      <c r="AP248" s="396"/>
      <c r="AQ248" s="394"/>
      <c r="AR248" s="394"/>
      <c r="AS248" s="394"/>
      <c r="AT248" s="394"/>
      <c r="AU248" s="394"/>
      <c r="AV248" s="394"/>
      <c r="AW248" s="394"/>
      <c r="AX248" s="394"/>
      <c r="AY248" s="394"/>
      <c r="AZ248" s="394"/>
      <c r="BA248" s="394"/>
      <c r="BB248" s="394"/>
      <c r="BC248" s="394"/>
      <c r="BD248" s="394"/>
      <c r="BE248" s="394"/>
      <c r="BF248" s="394"/>
      <c r="BG248" s="394"/>
      <c r="BH248" s="394"/>
      <c r="BI248" s="534"/>
      <c r="BJ248" s="393"/>
      <c r="BK248" s="396"/>
      <c r="BL248" s="394"/>
      <c r="BM248" s="394"/>
      <c r="BN248" s="394"/>
      <c r="BO248" s="394"/>
      <c r="BP248" s="394"/>
      <c r="BQ248" s="394"/>
      <c r="BR248" s="394"/>
      <c r="BS248" s="394"/>
      <c r="BT248" s="395"/>
      <c r="BU248" s="396"/>
      <c r="BV248" s="394"/>
      <c r="BW248" s="394"/>
      <c r="BX248" s="394"/>
      <c r="BY248" s="394"/>
      <c r="BZ248" s="394"/>
      <c r="CA248" s="394"/>
      <c r="CB248" s="394"/>
      <c r="CC248" s="394"/>
      <c r="CD248" s="395"/>
      <c r="CE248" s="433"/>
      <c r="CF248" s="396"/>
      <c r="CG248" s="394"/>
      <c r="CH248" s="394"/>
      <c r="CI248" s="394"/>
      <c r="CJ248" s="395"/>
      <c r="CK248" s="434"/>
      <c r="CL248" s="437"/>
      <c r="CM248" s="396"/>
      <c r="CN248" s="394"/>
      <c r="CO248" s="394"/>
      <c r="CP248" s="394"/>
      <c r="CQ248" s="394"/>
      <c r="CR248" s="394"/>
      <c r="CS248" s="394"/>
      <c r="CT248" s="394"/>
      <c r="CU248" s="394"/>
      <c r="CV248" s="395"/>
      <c r="CW248" s="393"/>
      <c r="CX248" s="393"/>
      <c r="CY248" s="396"/>
      <c r="CZ248" s="394"/>
      <c r="DA248" s="394"/>
      <c r="DB248" s="394"/>
      <c r="DC248" s="394"/>
      <c r="DD248" s="394"/>
      <c r="DE248" s="394"/>
      <c r="DF248" s="394"/>
      <c r="DG248" s="394"/>
      <c r="DH248" s="395"/>
      <c r="DI248" s="390"/>
      <c r="DJ248" s="390"/>
      <c r="DK248" s="431"/>
      <c r="DL248" s="431"/>
      <c r="DM248" s="431"/>
      <c r="DN248" s="431"/>
      <c r="DO248" s="431"/>
      <c r="DP248" s="431"/>
      <c r="DQ248" s="430"/>
      <c r="DR248" s="396"/>
      <c r="DS248" s="394"/>
      <c r="DT248" s="394"/>
      <c r="DU248" s="394"/>
      <c r="DV248" s="395"/>
      <c r="DW248" s="461"/>
      <c r="DX248" s="396"/>
      <c r="DY248" s="394"/>
      <c r="DZ248" s="394"/>
      <c r="EA248" s="394"/>
      <c r="EB248" s="395"/>
      <c r="EC248" s="461"/>
      <c r="ED248" s="462"/>
    </row>
    <row r="249" spans="2:134" ht="13.5" thickBot="1" x14ac:dyDescent="0.25">
      <c r="B249" s="172" t="s">
        <v>61</v>
      </c>
      <c r="C249" s="173"/>
      <c r="D249" s="173"/>
      <c r="E249" s="173"/>
      <c r="F249" s="174"/>
      <c r="G249" s="174"/>
      <c r="H249" s="174"/>
      <c r="I249" s="174"/>
      <c r="J249" s="174"/>
      <c r="K249" s="173"/>
      <c r="L249" s="174"/>
      <c r="M249" s="175"/>
      <c r="N249" s="174"/>
      <c r="O249" s="173"/>
      <c r="P249" s="173"/>
      <c r="Q249" s="268"/>
      <c r="R249" s="268"/>
      <c r="S249" s="173"/>
      <c r="T249" s="171"/>
      <c r="U249" s="171"/>
      <c r="V249" s="171"/>
      <c r="W249" s="173"/>
      <c r="X249" s="133"/>
      <c r="Y249" s="208"/>
      <c r="Z249" s="199"/>
      <c r="AA249" s="133"/>
      <c r="AB249" s="199"/>
      <c r="AC249" s="202"/>
      <c r="AD249" s="168"/>
      <c r="AE249" s="157"/>
      <c r="AF249" s="288"/>
      <c r="AG249" s="289">
        <f>SUM(AG9:AG248)</f>
        <v>0</v>
      </c>
      <c r="AH249" s="290"/>
      <c r="AI249" s="289">
        <f>SUM(AI9:AI248)</f>
        <v>0</v>
      </c>
      <c r="AJ249" s="290"/>
      <c r="AK249" s="289">
        <f>SUM(AK9:AK248)</f>
        <v>0</v>
      </c>
      <c r="AL249" s="291"/>
      <c r="AM249" s="289">
        <f>SUM(AM9:AM248)</f>
        <v>1367.76</v>
      </c>
      <c r="AN249" s="291"/>
      <c r="AO249" s="296">
        <f t="shared" ref="AO249:BI249" si="5146">SUM(AO9:AO248)</f>
        <v>2961.0366406250005</v>
      </c>
      <c r="AP249" s="158">
        <f t="shared" si="5146"/>
        <v>0</v>
      </c>
      <c r="AQ249" s="158">
        <f t="shared" si="5146"/>
        <v>0</v>
      </c>
      <c r="AR249" s="158">
        <f t="shared" si="5146"/>
        <v>0</v>
      </c>
      <c r="AS249" s="158">
        <f t="shared" si="5146"/>
        <v>0</v>
      </c>
      <c r="AT249" s="158">
        <f t="shared" si="5146"/>
        <v>0</v>
      </c>
      <c r="AU249" s="158">
        <f t="shared" si="5146"/>
        <v>0</v>
      </c>
      <c r="AV249" s="158">
        <f t="shared" si="5146"/>
        <v>0</v>
      </c>
      <c r="AW249" s="158">
        <f t="shared" si="5146"/>
        <v>0</v>
      </c>
      <c r="AX249" s="158">
        <f t="shared" si="5146"/>
        <v>0</v>
      </c>
      <c r="AY249" s="158">
        <f t="shared" si="5146"/>
        <v>0</v>
      </c>
      <c r="AZ249" s="158">
        <f t="shared" si="5146"/>
        <v>0</v>
      </c>
      <c r="BA249" s="158">
        <f t="shared" si="5146"/>
        <v>0</v>
      </c>
      <c r="BB249" s="158">
        <f t="shared" si="5146"/>
        <v>0</v>
      </c>
      <c r="BC249" s="158">
        <f t="shared" si="5146"/>
        <v>0</v>
      </c>
      <c r="BD249" s="158">
        <f t="shared" si="5146"/>
        <v>0</v>
      </c>
      <c r="BE249" s="158">
        <f t="shared" si="5146"/>
        <v>0</v>
      </c>
      <c r="BF249" s="158">
        <f t="shared" si="5146"/>
        <v>6.15</v>
      </c>
      <c r="BG249" s="158">
        <f t="shared" si="5146"/>
        <v>1367.76</v>
      </c>
      <c r="BH249" s="158">
        <f t="shared" si="5146"/>
        <v>12.93361328125</v>
      </c>
      <c r="BI249" s="297">
        <f t="shared" si="5146"/>
        <v>2961.0366406250005</v>
      </c>
      <c r="BJ249" s="301"/>
      <c r="BK249" s="158">
        <f t="shared" ref="BK249:CD249" si="5147">SUM(BK9:BK248)</f>
        <v>0</v>
      </c>
      <c r="BL249" s="261">
        <f t="shared" si="5147"/>
        <v>0</v>
      </c>
      <c r="BM249" s="261">
        <f t="shared" si="5147"/>
        <v>0</v>
      </c>
      <c r="BN249" s="261">
        <f t="shared" si="5147"/>
        <v>0</v>
      </c>
      <c r="BO249" s="261">
        <f t="shared" si="5147"/>
        <v>0</v>
      </c>
      <c r="BP249" s="261">
        <f t="shared" si="5147"/>
        <v>0</v>
      </c>
      <c r="BQ249" s="261">
        <f t="shared" si="5147"/>
        <v>0</v>
      </c>
      <c r="BR249" s="261">
        <f t="shared" si="5147"/>
        <v>0</v>
      </c>
      <c r="BS249" s="261">
        <f t="shared" si="5147"/>
        <v>0</v>
      </c>
      <c r="BT249" s="302">
        <f t="shared" si="5147"/>
        <v>0</v>
      </c>
      <c r="BU249" s="158">
        <f t="shared" si="5147"/>
        <v>0</v>
      </c>
      <c r="BV249" s="261">
        <f t="shared" si="5147"/>
        <v>0</v>
      </c>
      <c r="BW249" s="261">
        <f t="shared" si="5147"/>
        <v>0</v>
      </c>
      <c r="BX249" s="261">
        <f t="shared" si="5147"/>
        <v>0</v>
      </c>
      <c r="BY249" s="261">
        <f t="shared" si="5147"/>
        <v>0</v>
      </c>
      <c r="BZ249" s="261">
        <f t="shared" si="5147"/>
        <v>0</v>
      </c>
      <c r="CA249" s="261">
        <f t="shared" si="5147"/>
        <v>6.15</v>
      </c>
      <c r="CB249" s="261">
        <f t="shared" si="5147"/>
        <v>1367.76</v>
      </c>
      <c r="CC249" s="261">
        <f t="shared" si="5147"/>
        <v>12.93361328125</v>
      </c>
      <c r="CD249" s="302">
        <f t="shared" si="5147"/>
        <v>2961.0366406250005</v>
      </c>
      <c r="CE249" s="297"/>
      <c r="CF249" s="158">
        <f t="shared" ref="CF249:CK249" si="5148">SUM(CF9:CF248)</f>
        <v>0</v>
      </c>
      <c r="CG249" s="261">
        <f t="shared" si="5148"/>
        <v>0</v>
      </c>
      <c r="CH249" s="261">
        <f t="shared" si="5148"/>
        <v>0</v>
      </c>
      <c r="CI249" s="261">
        <f t="shared" si="5148"/>
        <v>0</v>
      </c>
      <c r="CJ249" s="302">
        <f t="shared" si="5148"/>
        <v>0</v>
      </c>
      <c r="CK249" s="265">
        <f t="shared" si="5148"/>
        <v>0</v>
      </c>
      <c r="CL249" s="223"/>
      <c r="CM249" s="158">
        <f t="shared" ref="CM249:DJ249" si="5149">SUM(CM9:CM248)</f>
        <v>0</v>
      </c>
      <c r="CN249" s="261">
        <f t="shared" si="5149"/>
        <v>0</v>
      </c>
      <c r="CO249" s="261">
        <f t="shared" si="5149"/>
        <v>0</v>
      </c>
      <c r="CP249" s="261">
        <f t="shared" si="5149"/>
        <v>0</v>
      </c>
      <c r="CQ249" s="261">
        <f t="shared" si="5149"/>
        <v>0</v>
      </c>
      <c r="CR249" s="261">
        <f t="shared" si="5149"/>
        <v>0</v>
      </c>
      <c r="CS249" s="261">
        <f t="shared" si="5149"/>
        <v>0</v>
      </c>
      <c r="CT249" s="261">
        <f t="shared" si="5149"/>
        <v>0</v>
      </c>
      <c r="CU249" s="261">
        <f t="shared" si="5149"/>
        <v>0</v>
      </c>
      <c r="CV249" s="302">
        <f t="shared" si="5149"/>
        <v>0</v>
      </c>
      <c r="CW249" s="265">
        <f t="shared" si="5149"/>
        <v>0</v>
      </c>
      <c r="CX249" s="265">
        <f t="shared" si="5149"/>
        <v>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2">
        <f t="shared" si="5149"/>
        <v>0</v>
      </c>
      <c r="DI249" s="287">
        <f t="shared" si="5149"/>
        <v>0</v>
      </c>
      <c r="DJ249" s="287">
        <f t="shared" si="5149"/>
        <v>0</v>
      </c>
      <c r="DK249" s="159"/>
      <c r="DL249" s="292">
        <f>SUM(DL9:DL248)</f>
        <v>19.083613281250003</v>
      </c>
      <c r="DM249" s="292">
        <f>SUM(DM9:DM248)</f>
        <v>4328.7966406250007</v>
      </c>
      <c r="DN249" s="292">
        <f>SUM(DN9:DN248)</f>
        <v>0</v>
      </c>
      <c r="DO249" s="292">
        <f>SUM(DO9:DO248)</f>
        <v>4328.7966406250007</v>
      </c>
      <c r="DP249" s="292">
        <f>SUM(DP9:DP248)</f>
        <v>4328.7966406250007</v>
      </c>
      <c r="DQ249" s="293"/>
      <c r="DR249" s="158">
        <f t="shared" ref="DR249:ED249" si="5150">SUM(DR9:DR248)</f>
        <v>0</v>
      </c>
      <c r="DS249" s="261">
        <f t="shared" si="5150"/>
        <v>0</v>
      </c>
      <c r="DT249" s="261">
        <f t="shared" si="5150"/>
        <v>0</v>
      </c>
      <c r="DU249" s="261">
        <f t="shared" si="5150"/>
        <v>0</v>
      </c>
      <c r="DV249" s="302">
        <f t="shared" si="5150"/>
        <v>0</v>
      </c>
      <c r="DW249" s="287">
        <f t="shared" si="5150"/>
        <v>0</v>
      </c>
      <c r="DX249" s="297">
        <f t="shared" si="5150"/>
        <v>0</v>
      </c>
      <c r="DY249" s="159">
        <f t="shared" si="5150"/>
        <v>0</v>
      </c>
      <c r="DZ249" s="159">
        <f t="shared" si="5150"/>
        <v>0</v>
      </c>
      <c r="EA249" s="159">
        <f t="shared" si="5150"/>
        <v>0</v>
      </c>
      <c r="EB249" s="302">
        <f t="shared" si="5150"/>
        <v>0</v>
      </c>
      <c r="EC249" s="287">
        <f t="shared" si="5150"/>
        <v>0</v>
      </c>
      <c r="ED249" s="265">
        <f t="shared" si="5150"/>
        <v>0</v>
      </c>
    </row>
    <row r="250" spans="2:134" x14ac:dyDescent="0.2">
      <c r="AM250" s="160"/>
      <c r="AW250" s="160">
        <f>AQ249+AS249+AU249+AW249+AY249</f>
        <v>0</v>
      </c>
      <c r="BG250" s="160">
        <f>BA249+BC249++BE249+BG249+BI249</f>
        <v>4328.7966406250007</v>
      </c>
      <c r="BR250" s="160">
        <f>BL249+BN249+BP249+BR249+BT249</f>
        <v>0</v>
      </c>
      <c r="CB250" s="160">
        <f>BV249+BX249++BZ249+CB249+CD249</f>
        <v>4328.7966406250007</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4328.7966406250007</v>
      </c>
      <c r="AQ251" s="160">
        <f>AQ249+BA249</f>
        <v>0</v>
      </c>
      <c r="AS251" s="160">
        <f>AS249+BC249</f>
        <v>0</v>
      </c>
      <c r="AU251" s="160">
        <f>AU249+BE249</f>
        <v>0</v>
      </c>
      <c r="AW251" s="160">
        <f>AW249+BG249</f>
        <v>1367.76</v>
      </c>
      <c r="AY251" s="160">
        <f>AY249+BI249</f>
        <v>2961.0366406250005</v>
      </c>
      <c r="BR251" s="160"/>
      <c r="CI251" s="160"/>
      <c r="CP251" s="141" t="s">
        <v>127</v>
      </c>
      <c r="CQ251" s="160">
        <f>CP249+CR249+CT249+CV249</f>
        <v>0</v>
      </c>
      <c r="CT251" s="160"/>
      <c r="DF251" s="160"/>
      <c r="DU251" s="160"/>
      <c r="EA251" s="160"/>
      <c r="ED251" s="141"/>
    </row>
    <row r="252" spans="2:134" x14ac:dyDescent="0.2">
      <c r="AO252" s="160">
        <f>AQ249+AS249+AU249+AW249+AY249+BA249+BC249+BE249+BG249+BI249</f>
        <v>4328.7966406250007</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4328.7966406250007</v>
      </c>
      <c r="BF253" s="141" t="s">
        <v>131</v>
      </c>
      <c r="CA253" s="141" t="s">
        <v>131</v>
      </c>
      <c r="ED253" s="141"/>
    </row>
    <row r="254" spans="2:134" ht="41.25" customHeight="1" x14ac:dyDescent="0.2">
      <c r="AO254" s="160">
        <f>AO252-AO253</f>
        <v>0</v>
      </c>
      <c r="BC254" s="141" t="s">
        <v>132</v>
      </c>
      <c r="BE254" s="141" t="s">
        <v>132</v>
      </c>
      <c r="BG254" s="160">
        <f>AW250+BG250</f>
        <v>4328.7966406250007</v>
      </c>
      <c r="BU254" s="160"/>
      <c r="BX254" s="141" t="s">
        <v>132</v>
      </c>
      <c r="BZ254" s="141" t="s">
        <v>132</v>
      </c>
      <c r="CB254" s="160">
        <f>BR250+CB250</f>
        <v>4328.7966406250007</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4328.7966406250007</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-4328.7966406250007</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3">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D54:DD56"/>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CN24:CN26"/>
    <mergeCell ref="CH66:CH68"/>
    <mergeCell ref="CF66:CF68"/>
    <mergeCell ref="CG66:CG68"/>
    <mergeCell ref="CL72:CL74"/>
    <mergeCell ref="CL75:CL77"/>
    <mergeCell ref="CL78:CL80"/>
    <mergeCell ref="DG108:DG110"/>
    <mergeCell ref="CK153:CK155"/>
    <mergeCell ref="CF105:CF107"/>
    <mergeCell ref="CG105:CG107"/>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DG156:DG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CF51:CF53"/>
    <mergeCell ref="CG51:CG53"/>
    <mergeCell ref="CH36:CH38"/>
    <mergeCell ref="CH39:CH41"/>
    <mergeCell ref="CH42:CH44"/>
    <mergeCell ref="CH45:CH47"/>
    <mergeCell ref="CH48:CH50"/>
    <mergeCell ref="CH51:CH53"/>
    <mergeCell ref="CK57:CK59"/>
    <mergeCell ref="CK60:CK62"/>
    <mergeCell ref="CV39:CV41"/>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DE57:DE59"/>
    <mergeCell ref="DF57:DF59"/>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DI54:DI56"/>
    <mergeCell ref="DG33:DG3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DM78:DM80"/>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L144:DL146"/>
    <mergeCell ref="DL147:DL149"/>
    <mergeCell ref="DL150:DL152"/>
    <mergeCell ref="DL153:DL155"/>
    <mergeCell ref="DL117:DL119"/>
    <mergeCell ref="DL120:DL122"/>
    <mergeCell ref="DL123:DL125"/>
    <mergeCell ref="DL126:DL128"/>
    <mergeCell ref="DL129:DL131"/>
    <mergeCell ref="DL132:DL134"/>
    <mergeCell ref="DL135:DL13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L90:CL92"/>
    <mergeCell ref="CL93:CL95"/>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DE114:DE116"/>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CG87:CG89"/>
    <mergeCell ref="CI87:CI89"/>
    <mergeCell ref="CJ87:CJ89"/>
    <mergeCell ref="CL99:CL101"/>
    <mergeCell ref="CL102:CL104"/>
    <mergeCell ref="CL105:CL107"/>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BG96:BG98"/>
    <mergeCell ref="BB93:BB95"/>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M60:CM62"/>
    <mergeCell ref="CM45:CM47"/>
    <mergeCell ref="CN45:CN47"/>
    <mergeCell ref="CM54:CM56"/>
    <mergeCell ref="CN54:CN56"/>
    <mergeCell ref="CM57:CM59"/>
    <mergeCell ref="CN57:CN59"/>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Y114:CY116"/>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T105:CT107"/>
    <mergeCell ref="CY105:CY107"/>
    <mergeCell ref="CM114:CM116"/>
    <mergeCell ref="CN114:CN116"/>
    <mergeCell ref="CX84:CX86"/>
    <mergeCell ref="CX87:CX89"/>
    <mergeCell ref="CO81:CO83"/>
    <mergeCell ref="CP81:CP83"/>
    <mergeCell ref="CS81:CS83"/>
    <mergeCell ref="CT81:CT83"/>
    <mergeCell ref="CY81:CY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CS66:CS68"/>
    <mergeCell ref="CT66:CT68"/>
    <mergeCell ref="CU66:CU68"/>
    <mergeCell ref="BA51:BA53"/>
    <mergeCell ref="BF51:BF53"/>
    <mergeCell ref="BB42:BB44"/>
    <mergeCell ref="BB96:BB98"/>
    <mergeCell ref="AX36:AX38"/>
    <mergeCell ref="AZ54:AZ56"/>
    <mergeCell ref="BA54:BA56"/>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AQ108:AQ110"/>
    <mergeCell ref="AV108:AV110"/>
    <mergeCell ref="AW108:AW110"/>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K27:K29"/>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CJ30:CJ32"/>
    <mergeCell ref="CK30:CK32"/>
    <mergeCell ref="CL30:CL32"/>
    <mergeCell ref="CM30:CM32"/>
    <mergeCell ref="CB39:CB41"/>
    <mergeCell ref="CC39:CC41"/>
    <mergeCell ref="CD39:CD41"/>
    <mergeCell ref="CC36:CC38"/>
    <mergeCell ref="CD36:CD38"/>
    <mergeCell ref="CD27:CD29"/>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Q54:DQ56"/>
    <mergeCell ref="DE30:DE32"/>
    <mergeCell ref="DF30:DF32"/>
    <mergeCell ref="DG30:DG32"/>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DK45:DK47"/>
    <mergeCell ref="DK48:DK50"/>
    <mergeCell ref="DE42:DE44"/>
    <mergeCell ref="DF42:DF44"/>
    <mergeCell ref="DF48:DF50"/>
    <mergeCell ref="DQ7:DQ8"/>
    <mergeCell ref="AO39:AO41"/>
    <mergeCell ref="AI45:AI47"/>
    <mergeCell ref="AL45:AL47"/>
    <mergeCell ref="AL39:AL41"/>
    <mergeCell ref="DI63:DI65"/>
    <mergeCell ref="DI66:DI68"/>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Y96:DY98"/>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87:S89"/>
    <mergeCell ref="S90:S92"/>
    <mergeCell ref="S93:S95"/>
    <mergeCell ref="S96:S98"/>
    <mergeCell ref="S99:S101"/>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AM51:AM53"/>
    <mergeCell ref="AN48:AN50"/>
    <mergeCell ref="AO48:AO50"/>
    <mergeCell ref="AO78:AO80"/>
    <mergeCell ref="AO75:AO77"/>
    <mergeCell ref="AO69:AO71"/>
    <mergeCell ref="AN84:AN86"/>
    <mergeCell ref="AO84:AO86"/>
    <mergeCell ref="AM84:AM86"/>
    <mergeCell ref="AN81:AN83"/>
    <mergeCell ref="AO81:AO83"/>
    <mergeCell ref="AN21:AN23"/>
    <mergeCell ref="AL90:AL92"/>
    <mergeCell ref="AM90:AM92"/>
    <mergeCell ref="AL87:AL89"/>
    <mergeCell ref="AL72:AL74"/>
    <mergeCell ref="AP12:AP14"/>
    <mergeCell ref="AQ12:AQ14"/>
    <mergeCell ref="AR24:AR26"/>
    <mergeCell ref="AP60:AP62"/>
    <mergeCell ref="AQ60:AQ62"/>
    <mergeCell ref="AN36:AN38"/>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CE33:CE35"/>
    <mergeCell ref="CE36:CE38"/>
    <mergeCell ref="CE39:CE41"/>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BW27:BW29"/>
    <mergeCell ref="BX27:BX29"/>
    <mergeCell ref="CC27:CC29"/>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Q33:BQ35"/>
    <mergeCell ref="BR33:BR35"/>
    <mergeCell ref="BY39:BY41"/>
    <mergeCell ref="BZ39:BZ41"/>
    <mergeCell ref="CA39:CA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CA147:CA149"/>
    <mergeCell ref="CB141:CB143"/>
    <mergeCell ref="BU141:BU143"/>
    <mergeCell ref="BV141:BV143"/>
    <mergeCell ref="BW141:BW143"/>
    <mergeCell ref="BX141:BX143"/>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pageSetUpPr fitToPage="1"/>
  </sheetPr>
  <dimension ref="A1:O119"/>
  <sheetViews>
    <sheetView showGridLines="0" topLeftCell="A10" zoomScale="85" zoomScaleNormal="85" workbookViewId="0">
      <selection activeCell="A35" sqref="A35:M35"/>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8" t="s">
        <v>84</v>
      </c>
      <c r="B1" s="568"/>
      <c r="C1" s="568"/>
      <c r="D1" s="568"/>
      <c r="E1" s="568"/>
      <c r="F1" s="568"/>
      <c r="G1" s="568"/>
      <c r="H1" s="568"/>
      <c r="I1" s="568"/>
      <c r="J1" s="568"/>
      <c r="K1" s="568"/>
    </row>
    <row r="2" spans="1:13" ht="15.75" x14ac:dyDescent="0.2">
      <c r="A2" s="125"/>
      <c r="B2" s="125"/>
      <c r="C2" s="129"/>
      <c r="D2" s="125"/>
      <c r="E2" s="125"/>
      <c r="F2" s="97"/>
      <c r="G2" s="125"/>
      <c r="H2" s="125"/>
      <c r="I2" s="125"/>
      <c r="J2" s="125"/>
      <c r="K2" s="125"/>
      <c r="L2" s="218"/>
      <c r="M2" s="218"/>
    </row>
    <row r="3" spans="1:13" ht="51" customHeight="1" x14ac:dyDescent="0.25">
      <c r="A3" s="568" t="s">
        <v>193</v>
      </c>
      <c r="B3" s="568"/>
      <c r="C3" s="568"/>
      <c r="D3" s="568"/>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0</v>
      </c>
      <c r="D9" s="241">
        <f>'Krok 1- Kalkulačka '!BG249</f>
        <v>1367.76</v>
      </c>
      <c r="F9" s="78"/>
    </row>
    <row r="10" spans="1:13" ht="15" customHeight="1" thickBot="1" x14ac:dyDescent="0.25">
      <c r="B10" s="250" t="s">
        <v>260</v>
      </c>
      <c r="C10" s="251">
        <f>'Krok 1- Kalkulačka '!AY249</f>
        <v>0</v>
      </c>
      <c r="D10" s="252">
        <f>'Krok 1- Kalkulačka '!BI249</f>
        <v>2961.0366406250005</v>
      </c>
      <c r="F10" s="78"/>
    </row>
    <row r="11" spans="1:13" ht="15" customHeight="1" thickBot="1" x14ac:dyDescent="0.25">
      <c r="B11" s="243" t="s">
        <v>283</v>
      </c>
      <c r="C11" s="253">
        <f>SUM(C6:C10)</f>
        <v>0</v>
      </c>
      <c r="D11" s="254">
        <f>SUM(D6:D10)</f>
        <v>4328.7966406250007</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0</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4" t="s">
        <v>282</v>
      </c>
      <c r="C19" s="237">
        <f>C7+C9+C10-C14+'Krok 1- Kalkulačka '!CX249</f>
        <v>0</v>
      </c>
      <c r="D19" s="238">
        <f>D7+D9+D10-D14+'Krok 1- Kalkulačka '!DJ249</f>
        <v>4328.7966406250007</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3" t="s">
        <v>75</v>
      </c>
      <c r="B22" s="573"/>
      <c r="C22" s="573"/>
      <c r="D22" s="573"/>
      <c r="E22" s="573"/>
      <c r="F22" s="286"/>
      <c r="G22" s="286"/>
      <c r="H22" s="286"/>
      <c r="I22" s="286"/>
      <c r="J22" s="225"/>
      <c r="L22" s="225"/>
      <c r="M22" s="225"/>
    </row>
    <row r="23" spans="1:15" ht="13.15" customHeight="1" x14ac:dyDescent="0.2">
      <c r="A23" s="569" t="s">
        <v>71</v>
      </c>
      <c r="B23" s="569" t="str">
        <f>'Krok 1- Kalkulačka '!C7</f>
        <v>Zrozumiteľný a stručný opis regulácie 
(dôvod zvýšenia/zníženia nákladov na PP a dôvod ponechania nákladov na PP, ktoré su goldplatingom)</v>
      </c>
      <c r="C23" s="570" t="s">
        <v>136</v>
      </c>
      <c r="D23" s="570" t="s">
        <v>288</v>
      </c>
      <c r="E23" s="569" t="s">
        <v>221</v>
      </c>
      <c r="F23" s="569" t="s">
        <v>114</v>
      </c>
      <c r="G23" s="569" t="s">
        <v>76</v>
      </c>
      <c r="H23" s="569" t="s">
        <v>289</v>
      </c>
      <c r="I23" s="569" t="s">
        <v>79</v>
      </c>
      <c r="J23" s="569" t="s">
        <v>80</v>
      </c>
      <c r="K23" s="569" t="s">
        <v>219</v>
      </c>
      <c r="L23" s="574" t="s">
        <v>192</v>
      </c>
      <c r="M23" s="574" t="s">
        <v>191</v>
      </c>
      <c r="O23" s="225"/>
    </row>
    <row r="24" spans="1:15" x14ac:dyDescent="0.2">
      <c r="A24" s="569"/>
      <c r="B24" s="569"/>
      <c r="C24" s="571"/>
      <c r="D24" s="571"/>
      <c r="E24" s="569"/>
      <c r="F24" s="569"/>
      <c r="G24" s="569"/>
      <c r="H24" s="569"/>
      <c r="I24" s="569"/>
      <c r="J24" s="569"/>
      <c r="K24" s="569"/>
      <c r="L24" s="574"/>
      <c r="M24" s="574"/>
    </row>
    <row r="25" spans="1:15" x14ac:dyDescent="0.2">
      <c r="A25" s="569"/>
      <c r="B25" s="569"/>
      <c r="C25" s="571"/>
      <c r="D25" s="571"/>
      <c r="E25" s="569"/>
      <c r="F25" s="569"/>
      <c r="G25" s="569"/>
      <c r="H25" s="569"/>
      <c r="I25" s="569"/>
      <c r="J25" s="569"/>
      <c r="K25" s="569"/>
      <c r="L25" s="574"/>
      <c r="M25" s="574"/>
      <c r="O25" s="225"/>
    </row>
    <row r="26" spans="1:15" x14ac:dyDescent="0.2">
      <c r="A26" s="569"/>
      <c r="B26" s="569"/>
      <c r="C26" s="571"/>
      <c r="D26" s="571"/>
      <c r="E26" s="569"/>
      <c r="F26" s="569"/>
      <c r="G26" s="569"/>
      <c r="H26" s="569"/>
      <c r="I26" s="569"/>
      <c r="J26" s="569"/>
      <c r="K26" s="569"/>
      <c r="L26" s="574"/>
      <c r="M26" s="574"/>
    </row>
    <row r="27" spans="1:15" x14ac:dyDescent="0.2">
      <c r="A27" s="569"/>
      <c r="B27" s="569"/>
      <c r="C27" s="571"/>
      <c r="D27" s="571"/>
      <c r="E27" s="569"/>
      <c r="F27" s="569"/>
      <c r="G27" s="569"/>
      <c r="H27" s="569"/>
      <c r="I27" s="569"/>
      <c r="J27" s="569"/>
      <c r="K27" s="569"/>
      <c r="L27" s="574"/>
      <c r="M27" s="574"/>
    </row>
    <row r="28" spans="1:15" x14ac:dyDescent="0.2">
      <c r="A28" s="569"/>
      <c r="B28" s="569"/>
      <c r="C28" s="572"/>
      <c r="D28" s="572"/>
      <c r="E28" s="569"/>
      <c r="F28" s="569"/>
      <c r="G28" s="569"/>
      <c r="H28" s="569"/>
      <c r="I28" s="569"/>
      <c r="J28" s="569"/>
      <c r="K28" s="569"/>
      <c r="L28" s="574"/>
      <c r="M28" s="574"/>
      <c r="O28" s="225"/>
    </row>
    <row r="29" spans="1:15" ht="16.5" customHeight="1" x14ac:dyDescent="0.2">
      <c r="A29" s="176">
        <f>'Krok 1- Kalkulačka '!B9</f>
        <v>1</v>
      </c>
      <c r="B29" s="176" t="str">
        <f>'Krok 1- Kalkulačka '!C9</f>
        <v xml:space="preserve">Zúženie náležitostí veriteľského návrhu na vyhlásenie konkurzu </v>
      </c>
      <c r="C29" s="176" t="str">
        <f>'Krok 1- Kalkulačka '!D9</f>
        <v xml:space="preserve">7/2005 Z. z. </v>
      </c>
      <c r="D29" s="176" t="str">
        <f>'Krok 1- Kalkulačka '!E9</f>
        <v>§ 12 ods. 3</v>
      </c>
      <c r="E29" s="176" t="str">
        <f>'Krok 1- Kalkulačka '!F9</f>
        <v>1.SK</v>
      </c>
      <c r="F29" s="179">
        <f>IF('Krok 1- Kalkulačka '!G9&gt;0,'Krok 1- Kalkulačka '!G9,"-")</f>
        <v>45931</v>
      </c>
      <c r="G29" s="176" t="str">
        <f>'Krok 1- Kalkulačka '!K9</f>
        <v>veritelia, ktorí podávajú návrh na vyhlásenie konkurzu</v>
      </c>
      <c r="H29" s="177">
        <f>'Krok 1- Kalkulačka '!L9</f>
        <v>278</v>
      </c>
      <c r="I29" s="285">
        <f>'Krok 1- Kalkulačka '!DL9</f>
        <v>1.5216015625000001</v>
      </c>
      <c r="J29" s="178">
        <f>'Krok 1- Kalkulačka '!DM9</f>
        <v>423.00523437500004</v>
      </c>
      <c r="K29" s="176" t="str">
        <f>'Krok 1- Kalkulačka '!N9</f>
        <v>Out (znižuje náklady)</v>
      </c>
      <c r="L29" s="228">
        <f>'Krok 1- Kalkulačka '!DP9</f>
        <v>423.00523437500004</v>
      </c>
      <c r="M29" s="178">
        <f>'Krok 1- Kalkulačka '!ED9</f>
        <v>0</v>
      </c>
    </row>
    <row r="30" spans="1:15" ht="25.5" x14ac:dyDescent="0.2">
      <c r="A30" s="176">
        <f>'Krok 1- Kalkulačka '!B12</f>
        <v>2</v>
      </c>
      <c r="B30" s="176" t="str">
        <f>'Krok 1- Kalkulačka '!C12</f>
        <v xml:space="preserve">Zrušenie povinnosti úradne osvedčeného podpisu na zozname záväzkov dlžníka </v>
      </c>
      <c r="C30" s="176" t="str">
        <f>'Krok 1- Kalkulačka '!D12</f>
        <v xml:space="preserve">7/2005 Z. z. </v>
      </c>
      <c r="D30" s="176" t="str">
        <f>'Krok 1- Kalkulačka '!E12</f>
        <v>§ 21 ods. 2</v>
      </c>
      <c r="E30" s="176" t="str">
        <f>'Krok 1- Kalkulačka '!F12</f>
        <v>1.SK</v>
      </c>
      <c r="F30" s="179">
        <f>IF('Krok 1- Kalkulačka '!G12&gt;0,'Krok 1- Kalkulačka '!G12,"-")</f>
        <v>45931</v>
      </c>
      <c r="G30" s="176" t="str">
        <f>'Krok 1- Kalkulačka '!K12</f>
        <v>úpadca</v>
      </c>
      <c r="H30" s="177">
        <f>'Krok 1- Kalkulačka '!L12</f>
        <v>278</v>
      </c>
      <c r="I30" s="178">
        <f>'Krok 1- Kalkulačka '!DL12</f>
        <v>3.5124023437500003</v>
      </c>
      <c r="J30" s="178">
        <f>'Krok 1- Kalkulačka '!DM12</f>
        <v>976.44785156250009</v>
      </c>
      <c r="K30" s="176" t="str">
        <f>'Krok 1- Kalkulačka '!N12</f>
        <v>Out (znižuje náklady)</v>
      </c>
      <c r="L30" s="228">
        <f>'Krok 1- Kalkulačka '!DP12</f>
        <v>976.44785156250009</v>
      </c>
      <c r="M30" s="178">
        <f>'Krok 1- Kalkulačka '!ED12</f>
        <v>0</v>
      </c>
    </row>
    <row r="31" spans="1:15" ht="25.5" x14ac:dyDescent="0.2">
      <c r="A31" s="176">
        <f>'Krok 1- Kalkulačka '!B15</f>
        <v>3</v>
      </c>
      <c r="B31" s="176" t="str">
        <f>'Krok 1- Kalkulačka '!C15</f>
        <v xml:space="preserve">Zrušenie povinnosti úradne osvedčeného podpisu na zozname spriaznených </v>
      </c>
      <c r="C31" s="176" t="str">
        <f>'Krok 1- Kalkulačka '!D15</f>
        <v xml:space="preserve">7/2005 Z. z. </v>
      </c>
      <c r="D31" s="176" t="str">
        <f>'Krok 1- Kalkulačka '!E15</f>
        <v>§ 21 ods. 2</v>
      </c>
      <c r="E31" s="176" t="str">
        <f>'Krok 1- Kalkulačka '!F15</f>
        <v>1.SK</v>
      </c>
      <c r="F31" s="179">
        <f>IF('Krok 1- Kalkulačka '!G15&gt;0,'Krok 1- Kalkulačka '!G15,"-")</f>
        <v>45931</v>
      </c>
      <c r="G31" s="176" t="str">
        <f>'Krok 1- Kalkulačka '!K15</f>
        <v>úpadca</v>
      </c>
      <c r="H31" s="177">
        <f>'Krok 1- Kalkulačka '!L15</f>
        <v>278</v>
      </c>
      <c r="I31" s="178">
        <f>'Krok 1- Kalkulačka '!DL15</f>
        <v>3.5124023437500003</v>
      </c>
      <c r="J31" s="178">
        <f>'Krok 1- Kalkulačka '!DM15</f>
        <v>976.44785156250009</v>
      </c>
      <c r="K31" s="176" t="str">
        <f>'Krok 1- Kalkulačka '!N15</f>
        <v>Out (znižuje náklady)</v>
      </c>
      <c r="L31" s="228">
        <f>'Krok 1- Kalkulačka '!DP15</f>
        <v>976.44785156250009</v>
      </c>
      <c r="M31" s="178">
        <f>'Krok 1- Kalkulačka '!ED15</f>
        <v>0</v>
      </c>
    </row>
    <row r="32" spans="1:15" ht="25.5" x14ac:dyDescent="0.2">
      <c r="A32" s="176">
        <f>'Krok 1- Kalkulačka '!B18</f>
        <v>4</v>
      </c>
      <c r="B32" s="176" t="str">
        <f>'Krok 1- Kalkulačka '!C18</f>
        <v>Zrušenie povinnosti úradne osvedčeného podpisu na zozname majetku dlžníka</v>
      </c>
      <c r="C32" s="176" t="str">
        <f>'Krok 1- Kalkulačka '!D18</f>
        <v xml:space="preserve">7/2005 Z. z. </v>
      </c>
      <c r="D32" s="176" t="str">
        <f>'Krok 1- Kalkulačka '!E18</f>
        <v>§ 21 ods. 2</v>
      </c>
      <c r="E32" s="176" t="str">
        <f>'Krok 1- Kalkulačka '!F18</f>
        <v>1.SK</v>
      </c>
      <c r="F32" s="179">
        <f>IF('Krok 1- Kalkulačka '!G18&gt;0,'Krok 1- Kalkulačka '!G18,"-")</f>
        <v>45931</v>
      </c>
      <c r="G32" s="176" t="str">
        <f>'Krok 1- Kalkulačka '!K18</f>
        <v>úpadca</v>
      </c>
      <c r="H32" s="177">
        <f>'Krok 1- Kalkulačka '!L18</f>
        <v>278</v>
      </c>
      <c r="I32" s="178">
        <f>'Krok 1- Kalkulačka '!DL18</f>
        <v>3.5124023437500003</v>
      </c>
      <c r="J32" s="178">
        <f>'Krok 1- Kalkulačka '!DM18</f>
        <v>976.44785156250009</v>
      </c>
      <c r="K32" s="176" t="str">
        <f>'Krok 1- Kalkulačka '!N18</f>
        <v>Out (znižuje náklady)</v>
      </c>
      <c r="L32" s="228">
        <f>'Krok 1- Kalkulačka '!DP18</f>
        <v>976.44785156250009</v>
      </c>
      <c r="M32" s="178">
        <f>'Krok 1- Kalkulačka '!ED18</f>
        <v>0</v>
      </c>
    </row>
    <row r="33" spans="1:15" ht="25.5" x14ac:dyDescent="0.2">
      <c r="A33" s="176">
        <f>'Krok 1- Kalkulačka '!B21</f>
        <v>5</v>
      </c>
      <c r="B33" s="176" t="str">
        <f>'Krok 1- Kalkulačka '!C21</f>
        <v xml:space="preserve">Zrušenie povinnosti úradne osvedčeného podpisu na zozname majetku úpadcu </v>
      </c>
      <c r="C33" s="176" t="str">
        <f>'Krok 1- Kalkulačka '!D21</f>
        <v xml:space="preserve">7/2005 Z. z. </v>
      </c>
      <c r="D33" s="176" t="str">
        <f>'Krok 1- Kalkulačka '!E21</f>
        <v>§ 73 ods. 2</v>
      </c>
      <c r="E33" s="176" t="str">
        <f>'Krok 1- Kalkulačka '!F21</f>
        <v>1.SK</v>
      </c>
      <c r="F33" s="179">
        <f>IF('Krok 1- Kalkulačka '!G21&gt;0,'Krok 1- Kalkulačka '!G21,"-")</f>
        <v>45931</v>
      </c>
      <c r="G33" s="176" t="str">
        <f>'Krok 1- Kalkulačka '!K21</f>
        <v>úpadca</v>
      </c>
      <c r="H33" s="177">
        <f>'Krok 1- Kalkulačka '!L21</f>
        <v>139</v>
      </c>
      <c r="I33" s="178">
        <f>'Krok 1- Kalkulačka '!DL21</f>
        <v>3.5124023437500003</v>
      </c>
      <c r="J33" s="178">
        <f>'Krok 1- Kalkulačka '!DM21</f>
        <v>488.22392578125005</v>
      </c>
      <c r="K33" s="176" t="str">
        <f>'Krok 1- Kalkulačka '!N21</f>
        <v>Out (znižuje náklady)</v>
      </c>
      <c r="L33" s="228">
        <f>'Krok 1- Kalkulačka '!DP21</f>
        <v>488.22392578125005</v>
      </c>
      <c r="M33" s="178">
        <f>'Krok 1- Kalkulačka '!ED21</f>
        <v>0</v>
      </c>
    </row>
    <row r="34" spans="1:15" ht="25.5" x14ac:dyDescent="0.2">
      <c r="A34" s="176">
        <f>'Krok 1- Kalkulačka '!B24</f>
        <v>6</v>
      </c>
      <c r="B34" s="176" t="str">
        <f>'Krok 1- Kalkulačka '!C24</f>
        <v xml:space="preserve">Zrušenie povinnosti úradne osvedčeného podpisu na doplnení zoznamu majetku úpadcu </v>
      </c>
      <c r="C34" s="176" t="str">
        <f>'Krok 1- Kalkulačka '!D24</f>
        <v xml:space="preserve">7/2005 Z. z. </v>
      </c>
      <c r="D34" s="176" t="str">
        <f>'Krok 1- Kalkulačka '!E24</f>
        <v>§ 73 ods. 2</v>
      </c>
      <c r="E34" s="176" t="str">
        <f>'Krok 1- Kalkulačka '!F24</f>
        <v>1.SK</v>
      </c>
      <c r="F34" s="179">
        <f>IF('Krok 1- Kalkulačka '!G24&gt;0,'Krok 1- Kalkulačka '!G24,"-")</f>
        <v>45931</v>
      </c>
      <c r="G34" s="176" t="str">
        <f>'Krok 1- Kalkulačka '!K24</f>
        <v>úpadca</v>
      </c>
      <c r="H34" s="177">
        <f>'Krok 1- Kalkulačka '!L24</f>
        <v>139</v>
      </c>
      <c r="I34" s="178">
        <f>'Krok 1- Kalkulačka '!DL24</f>
        <v>3.5124023437500003</v>
      </c>
      <c r="J34" s="178">
        <f>'Krok 1- Kalkulačka '!DM24</f>
        <v>488.22392578125005</v>
      </c>
      <c r="K34" s="176" t="str">
        <f>'Krok 1- Kalkulačka '!N24</f>
        <v>Out (znižuje náklady)</v>
      </c>
      <c r="L34" s="228">
        <f>'Krok 1- Kalkulačka '!DP24</f>
        <v>488.22392578125005</v>
      </c>
      <c r="M34" s="178">
        <f>'Krok 1- Kalkulačka '!ED24</f>
        <v>0</v>
      </c>
    </row>
    <row r="35" spans="1:15" ht="51"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scale="5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607" t="s">
        <v>93</v>
      </c>
      <c r="D5" s="608"/>
      <c r="E5" s="608"/>
      <c r="F5" s="608"/>
      <c r="G5" s="608"/>
      <c r="H5" s="608"/>
      <c r="I5" s="608"/>
      <c r="J5" s="608"/>
      <c r="K5" s="608"/>
      <c r="L5" s="608"/>
      <c r="M5" s="608"/>
      <c r="N5" s="608"/>
      <c r="O5" s="608"/>
      <c r="P5" s="608"/>
      <c r="Q5" s="609"/>
    </row>
    <row r="6" spans="1:17" ht="31.5" customHeight="1" x14ac:dyDescent="0.2">
      <c r="A6" s="120"/>
      <c r="B6" s="90" t="s">
        <v>77</v>
      </c>
      <c r="C6" s="610" t="s">
        <v>121</v>
      </c>
      <c r="D6" s="610"/>
      <c r="E6" s="610"/>
      <c r="F6" s="610"/>
      <c r="G6" s="610"/>
      <c r="H6" s="610"/>
      <c r="I6" s="610"/>
      <c r="J6" s="610"/>
      <c r="K6" s="610"/>
      <c r="L6" s="610"/>
      <c r="M6" s="610"/>
      <c r="N6" s="610"/>
      <c r="O6" s="610"/>
      <c r="P6" s="610"/>
      <c r="Q6" s="610"/>
    </row>
    <row r="7" spans="1:17" ht="17.25" customHeight="1" x14ac:dyDescent="0.2">
      <c r="A7" s="120"/>
      <c r="B7" s="115" t="s">
        <v>78</v>
      </c>
      <c r="C7" s="604" t="s">
        <v>65</v>
      </c>
      <c r="D7" s="604"/>
      <c r="E7" s="604"/>
      <c r="F7" s="604"/>
      <c r="G7" s="604"/>
      <c r="H7" s="604"/>
      <c r="I7" s="604"/>
      <c r="J7" s="604"/>
      <c r="K7" s="604"/>
      <c r="L7" s="604"/>
      <c r="M7" s="604"/>
      <c r="N7" s="604"/>
      <c r="O7" s="604"/>
      <c r="P7" s="604"/>
      <c r="Q7" s="604"/>
    </row>
    <row r="8" spans="1:17" ht="195" customHeight="1" x14ac:dyDescent="0.2">
      <c r="A8" s="120"/>
      <c r="B8" s="232" t="s">
        <v>220</v>
      </c>
      <c r="C8" s="611" t="s">
        <v>227</v>
      </c>
      <c r="D8" s="611"/>
      <c r="E8" s="611"/>
      <c r="F8" s="611"/>
      <c r="G8" s="611"/>
      <c r="H8" s="611"/>
      <c r="I8" s="611"/>
      <c r="J8" s="611"/>
      <c r="K8" s="611"/>
      <c r="L8" s="611"/>
      <c r="M8" s="611"/>
      <c r="N8" s="611"/>
      <c r="O8" s="611"/>
      <c r="P8" s="611"/>
      <c r="Q8" s="611"/>
    </row>
    <row r="9" spans="1:17" ht="21.75" customHeight="1" x14ac:dyDescent="0.2">
      <c r="A9" s="120"/>
      <c r="B9" s="115" t="s">
        <v>114</v>
      </c>
      <c r="C9" s="604" t="s">
        <v>115</v>
      </c>
      <c r="D9" s="604"/>
      <c r="E9" s="604"/>
      <c r="F9" s="604"/>
      <c r="G9" s="604"/>
      <c r="H9" s="604"/>
      <c r="I9" s="604"/>
      <c r="J9" s="604"/>
      <c r="K9" s="604"/>
      <c r="L9" s="604"/>
      <c r="M9" s="604"/>
      <c r="N9" s="604"/>
      <c r="O9" s="604"/>
      <c r="P9" s="604"/>
      <c r="Q9" s="604"/>
    </row>
    <row r="10" spans="1:17" ht="21.75" customHeight="1" x14ac:dyDescent="0.2">
      <c r="A10" s="120"/>
      <c r="B10" s="219" t="s">
        <v>189</v>
      </c>
      <c r="C10" s="604" t="s">
        <v>190</v>
      </c>
      <c r="D10" s="604"/>
      <c r="E10" s="604"/>
      <c r="F10" s="604"/>
      <c r="G10" s="604"/>
      <c r="H10" s="604"/>
      <c r="I10" s="604"/>
      <c r="J10" s="604"/>
      <c r="K10" s="604"/>
      <c r="L10" s="604"/>
      <c r="M10" s="604"/>
      <c r="N10" s="604"/>
      <c r="O10" s="604"/>
      <c r="P10" s="604"/>
      <c r="Q10" s="604"/>
    </row>
    <row r="11" spans="1:17" ht="31.5" customHeight="1" x14ac:dyDescent="0.2">
      <c r="A11" s="120"/>
      <c r="B11" s="114" t="s">
        <v>48</v>
      </c>
      <c r="C11" s="599" t="s">
        <v>64</v>
      </c>
      <c r="D11" s="599"/>
      <c r="E11" s="599"/>
      <c r="F11" s="599"/>
      <c r="G11" s="599"/>
      <c r="H11" s="599"/>
      <c r="I11" s="599"/>
      <c r="J11" s="599"/>
      <c r="K11" s="599"/>
      <c r="L11" s="599"/>
      <c r="M11" s="599"/>
      <c r="N11" s="599"/>
      <c r="O11" s="599"/>
      <c r="P11" s="599"/>
      <c r="Q11" s="599"/>
    </row>
    <row r="12" spans="1:17" ht="36.75" customHeight="1" x14ac:dyDescent="0.2">
      <c r="A12" s="120"/>
      <c r="B12" s="114" t="s">
        <v>90</v>
      </c>
      <c r="C12" s="599" t="s">
        <v>290</v>
      </c>
      <c r="D12" s="599"/>
      <c r="E12" s="599"/>
      <c r="F12" s="599"/>
      <c r="G12" s="599"/>
      <c r="H12" s="599"/>
      <c r="I12" s="599"/>
      <c r="J12" s="599"/>
      <c r="K12" s="599"/>
      <c r="L12" s="599"/>
      <c r="M12" s="599"/>
      <c r="N12" s="599"/>
      <c r="O12" s="599"/>
      <c r="P12" s="599"/>
      <c r="Q12" s="599"/>
    </row>
    <row r="13" spans="1:17" ht="55.15" customHeight="1" x14ac:dyDescent="0.2">
      <c r="A13" s="120"/>
      <c r="B13" s="113" t="s">
        <v>218</v>
      </c>
      <c r="C13" s="600" t="s">
        <v>226</v>
      </c>
      <c r="D13" s="600"/>
      <c r="E13" s="600"/>
      <c r="F13" s="600"/>
      <c r="G13" s="600"/>
      <c r="H13" s="600"/>
      <c r="I13" s="600"/>
      <c r="J13" s="600"/>
      <c r="K13" s="600"/>
      <c r="L13" s="600"/>
      <c r="M13" s="600"/>
      <c r="N13" s="600"/>
      <c r="O13" s="600"/>
      <c r="P13" s="600"/>
      <c r="Q13" s="600"/>
    </row>
    <row r="14" spans="1:17" ht="30" customHeight="1" x14ac:dyDescent="0.2">
      <c r="A14" s="120"/>
      <c r="B14" s="115" t="s">
        <v>91</v>
      </c>
      <c r="C14" s="601" t="s">
        <v>217</v>
      </c>
      <c r="D14" s="602"/>
      <c r="E14" s="602"/>
      <c r="F14" s="602"/>
      <c r="G14" s="602"/>
      <c r="H14" s="602"/>
      <c r="I14" s="602"/>
      <c r="J14" s="602"/>
      <c r="K14" s="602"/>
      <c r="L14" s="602"/>
      <c r="M14" s="602"/>
      <c r="N14" s="602"/>
      <c r="O14" s="602"/>
      <c r="P14" s="602"/>
      <c r="Q14" s="603"/>
    </row>
    <row r="15" spans="1:17" ht="73.5" customHeight="1" x14ac:dyDescent="0.2">
      <c r="A15" s="120"/>
      <c r="B15" s="113" t="s">
        <v>255</v>
      </c>
      <c r="C15" s="604" t="s">
        <v>122</v>
      </c>
      <c r="D15" s="604"/>
      <c r="E15" s="604"/>
      <c r="F15" s="604"/>
      <c r="G15" s="604"/>
      <c r="H15" s="604"/>
      <c r="I15" s="604"/>
      <c r="J15" s="604"/>
      <c r="K15" s="604"/>
      <c r="L15" s="604"/>
      <c r="M15" s="604"/>
      <c r="N15" s="604"/>
      <c r="O15" s="604"/>
      <c r="P15" s="604"/>
      <c r="Q15" s="604"/>
    </row>
    <row r="16" spans="1:17" ht="73.5" customHeight="1" x14ac:dyDescent="0.2">
      <c r="A16" s="120"/>
      <c r="B16" s="274" t="s">
        <v>254</v>
      </c>
      <c r="C16" s="604" t="s">
        <v>256</v>
      </c>
      <c r="D16" s="604"/>
      <c r="E16" s="604"/>
      <c r="F16" s="604"/>
      <c r="G16" s="604"/>
      <c r="H16" s="604"/>
      <c r="I16" s="604"/>
      <c r="J16" s="604"/>
      <c r="K16" s="604"/>
      <c r="L16" s="604"/>
      <c r="M16" s="604"/>
      <c r="N16" s="604"/>
      <c r="O16" s="604"/>
      <c r="P16" s="604"/>
      <c r="Q16" s="604"/>
    </row>
    <row r="17" spans="1:17" ht="409.5" customHeight="1" x14ac:dyDescent="0.2">
      <c r="A17" s="120"/>
      <c r="B17" s="274" t="s">
        <v>257</v>
      </c>
      <c r="C17" s="604" t="s">
        <v>291</v>
      </c>
      <c r="D17" s="604"/>
      <c r="E17" s="604"/>
      <c r="F17" s="604"/>
      <c r="G17" s="604"/>
      <c r="H17" s="604"/>
      <c r="I17" s="604"/>
      <c r="J17" s="604"/>
      <c r="K17" s="604"/>
      <c r="L17" s="604"/>
      <c r="M17" s="604"/>
      <c r="N17" s="604"/>
      <c r="O17" s="604"/>
      <c r="P17" s="604"/>
      <c r="Q17" s="604"/>
    </row>
    <row r="18" spans="1:17" ht="93" customHeight="1" x14ac:dyDescent="0.2">
      <c r="A18" s="120"/>
      <c r="B18" s="113" t="s">
        <v>258</v>
      </c>
      <c r="C18" s="604" t="s">
        <v>94</v>
      </c>
      <c r="D18" s="604"/>
      <c r="E18" s="604"/>
      <c r="F18" s="604"/>
      <c r="G18" s="604"/>
      <c r="H18" s="604"/>
      <c r="I18" s="604"/>
      <c r="J18" s="604"/>
      <c r="K18" s="604"/>
      <c r="L18" s="604"/>
      <c r="M18" s="604"/>
      <c r="N18" s="604"/>
      <c r="O18" s="604"/>
      <c r="P18" s="604"/>
      <c r="Q18" s="604"/>
    </row>
    <row r="19" spans="1:17" ht="126.75" customHeight="1" x14ac:dyDescent="0.2">
      <c r="A19" s="120"/>
      <c r="B19" s="113" t="s">
        <v>259</v>
      </c>
      <c r="C19" s="601" t="s">
        <v>286</v>
      </c>
      <c r="D19" s="602"/>
      <c r="E19" s="602"/>
      <c r="F19" s="602"/>
      <c r="G19" s="602"/>
      <c r="H19" s="602"/>
      <c r="I19" s="602"/>
      <c r="J19" s="602"/>
      <c r="K19" s="602"/>
      <c r="L19" s="602"/>
      <c r="M19" s="602"/>
      <c r="N19" s="602"/>
      <c r="O19" s="602"/>
      <c r="P19" s="602"/>
      <c r="Q19" s="603"/>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605" t="s">
        <v>16</v>
      </c>
      <c r="D23" s="605"/>
      <c r="E23" s="606" t="s">
        <v>12</v>
      </c>
      <c r="F23" s="606"/>
      <c r="G23" s="605" t="s">
        <v>16</v>
      </c>
      <c r="H23" s="605"/>
      <c r="I23" s="605"/>
      <c r="J23"/>
      <c r="K23"/>
      <c r="L23"/>
      <c r="M23"/>
      <c r="N23"/>
      <c r="O23"/>
      <c r="P23"/>
      <c r="Q23"/>
    </row>
    <row r="24" spans="1:17" ht="12.75" customHeight="1" x14ac:dyDescent="0.2">
      <c r="A24"/>
      <c r="B24" s="116" t="s">
        <v>17</v>
      </c>
      <c r="C24" s="592">
        <v>1</v>
      </c>
      <c r="D24" s="593"/>
      <c r="E24" s="594" t="s">
        <v>4</v>
      </c>
      <c r="F24" s="595"/>
      <c r="G24" s="596">
        <v>0.5</v>
      </c>
      <c r="H24" s="597"/>
      <c r="I24" s="598"/>
      <c r="J24"/>
      <c r="K24"/>
      <c r="L24"/>
      <c r="M24"/>
      <c r="N24"/>
      <c r="O24"/>
      <c r="P24"/>
      <c r="Q24"/>
    </row>
    <row r="25" spans="1:17" x14ac:dyDescent="0.2">
      <c r="A25"/>
      <c r="B25" s="116" t="s">
        <v>18</v>
      </c>
      <c r="C25" s="575">
        <v>2</v>
      </c>
      <c r="D25" s="575"/>
      <c r="E25" s="576" t="s">
        <v>6</v>
      </c>
      <c r="F25" s="576"/>
      <c r="G25" s="577">
        <v>0.33</v>
      </c>
      <c r="H25" s="577"/>
      <c r="I25" s="577"/>
      <c r="J25"/>
      <c r="K25"/>
      <c r="L25"/>
      <c r="M25"/>
      <c r="N25"/>
      <c r="O25"/>
      <c r="P25"/>
      <c r="Q25"/>
    </row>
    <row r="26" spans="1:17" x14ac:dyDescent="0.2">
      <c r="A26"/>
      <c r="B26" s="116" t="s">
        <v>19</v>
      </c>
      <c r="C26" s="575">
        <v>3</v>
      </c>
      <c r="D26" s="575"/>
      <c r="E26" s="576" t="s">
        <v>8</v>
      </c>
      <c r="F26" s="576"/>
      <c r="G26" s="577">
        <v>0.25</v>
      </c>
      <c r="H26" s="577"/>
      <c r="I26" s="577"/>
      <c r="J26"/>
      <c r="K26"/>
      <c r="L26"/>
      <c r="M26"/>
      <c r="N26"/>
      <c r="O26"/>
      <c r="P26"/>
      <c r="Q26"/>
    </row>
    <row r="27" spans="1:17" x14ac:dyDescent="0.2">
      <c r="A27"/>
      <c r="B27" s="116" t="s">
        <v>20</v>
      </c>
      <c r="C27" s="575">
        <v>4</v>
      </c>
      <c r="D27" s="575"/>
      <c r="E27" s="576" t="s">
        <v>11</v>
      </c>
      <c r="F27" s="576"/>
      <c r="G27" s="577">
        <v>0.2</v>
      </c>
      <c r="H27" s="577"/>
      <c r="I27" s="577"/>
      <c r="J27"/>
      <c r="K27"/>
      <c r="L27"/>
      <c r="M27"/>
      <c r="N27"/>
      <c r="O27"/>
      <c r="P27"/>
      <c r="Q27"/>
    </row>
    <row r="28" spans="1:17" x14ac:dyDescent="0.2">
      <c r="A28"/>
      <c r="B28" s="116" t="s">
        <v>21</v>
      </c>
      <c r="C28" s="575">
        <v>12</v>
      </c>
      <c r="D28" s="575"/>
      <c r="E28" s="576" t="s">
        <v>251</v>
      </c>
      <c r="F28" s="576"/>
      <c r="G28" s="577">
        <v>0.25</v>
      </c>
      <c r="H28" s="577"/>
      <c r="I28" s="577"/>
      <c r="J28"/>
      <c r="K28"/>
      <c r="L28"/>
      <c r="M28"/>
      <c r="N28"/>
      <c r="O28"/>
      <c r="P28"/>
      <c r="Q28"/>
    </row>
    <row r="29" spans="1:17" x14ac:dyDescent="0.2">
      <c r="A29"/>
      <c r="B29" s="272" t="s">
        <v>228</v>
      </c>
      <c r="C29" s="575">
        <v>52</v>
      </c>
      <c r="D29" s="575"/>
      <c r="E29" s="576" t="s">
        <v>186</v>
      </c>
      <c r="F29" s="576"/>
      <c r="G29" s="577">
        <v>1</v>
      </c>
      <c r="H29" s="577"/>
      <c r="I29" s="577"/>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89" t="s">
        <v>35</v>
      </c>
      <c r="C33" s="590"/>
      <c r="D33" s="311" t="s">
        <v>265</v>
      </c>
      <c r="E33" s="311" t="s">
        <v>266</v>
      </c>
      <c r="F33" s="311" t="s">
        <v>267</v>
      </c>
      <c r="G33" s="591" t="s">
        <v>38</v>
      </c>
      <c r="H33" s="591"/>
      <c r="I33" s="591"/>
      <c r="J33" s="591"/>
      <c r="K33" s="591"/>
      <c r="L33" s="591"/>
      <c r="M33" s="591"/>
      <c r="N33" s="591"/>
      <c r="O33" s="591"/>
      <c r="P33" s="591"/>
      <c r="Q33" s="591"/>
      <c r="R33" s="591"/>
      <c r="S33" s="319"/>
      <c r="T33" s="319"/>
      <c r="U33" s="319"/>
      <c r="V33" s="319"/>
      <c r="W33" s="319"/>
      <c r="X33" s="319"/>
      <c r="Y33" s="319"/>
      <c r="Z33" s="319"/>
      <c r="AA33" s="319"/>
      <c r="AB33" s="319"/>
      <c r="AC33" s="319"/>
      <c r="AD33" s="319"/>
      <c r="AE33" s="319"/>
      <c r="AF33" s="319"/>
      <c r="AH33" s="315"/>
      <c r="AI33" s="316"/>
      <c r="AJ33" s="317"/>
      <c r="AK33" s="317"/>
      <c r="AL33" s="317"/>
      <c r="AM33" s="317"/>
    </row>
    <row r="34" spans="1:39" ht="18" customHeight="1" x14ac:dyDescent="0.2">
      <c r="A34"/>
      <c r="B34" s="582" t="s">
        <v>137</v>
      </c>
      <c r="C34" s="583"/>
      <c r="D34" s="2">
        <v>60</v>
      </c>
      <c r="E34" s="2">
        <v>270</v>
      </c>
      <c r="F34" s="212">
        <v>720</v>
      </c>
      <c r="G34" s="588" t="s">
        <v>159</v>
      </c>
      <c r="H34" s="588"/>
      <c r="I34" s="588"/>
      <c r="J34" s="588"/>
      <c r="K34" s="588"/>
      <c r="L34" s="588"/>
      <c r="M34" s="588"/>
      <c r="N34" s="588"/>
      <c r="O34" s="588"/>
      <c r="P34" s="588"/>
      <c r="Q34" s="588"/>
      <c r="R34" s="588"/>
      <c r="S34" s="320"/>
      <c r="T34" s="321"/>
      <c r="U34" s="321"/>
      <c r="V34" s="321"/>
      <c r="W34" s="321"/>
      <c r="X34" s="321"/>
      <c r="Y34" s="321"/>
      <c r="Z34" s="321"/>
      <c r="AA34" s="321"/>
      <c r="AB34" s="321"/>
      <c r="AC34" s="321"/>
      <c r="AD34" s="321"/>
      <c r="AE34" s="321"/>
      <c r="AF34" s="321"/>
      <c r="AH34" s="315"/>
      <c r="AI34" s="316"/>
      <c r="AJ34" s="317"/>
      <c r="AK34" s="317"/>
      <c r="AL34" s="317"/>
      <c r="AM34" s="317"/>
    </row>
    <row r="35" spans="1:39" ht="18" customHeight="1" x14ac:dyDescent="0.2">
      <c r="A35"/>
      <c r="B35" s="582" t="s">
        <v>138</v>
      </c>
      <c r="C35" s="583"/>
      <c r="D35" s="2">
        <v>45</v>
      </c>
      <c r="E35" s="2">
        <v>240</v>
      </c>
      <c r="F35" s="212">
        <v>600</v>
      </c>
      <c r="G35" s="588" t="s">
        <v>161</v>
      </c>
      <c r="H35" s="588"/>
      <c r="I35" s="588"/>
      <c r="J35" s="588"/>
      <c r="K35" s="588"/>
      <c r="L35" s="588"/>
      <c r="M35" s="588"/>
      <c r="N35" s="588"/>
      <c r="O35" s="588"/>
      <c r="P35" s="588"/>
      <c r="Q35" s="588"/>
      <c r="R35" s="588"/>
      <c r="S35" s="320"/>
      <c r="T35" s="321"/>
      <c r="U35" s="321"/>
      <c r="V35" s="321"/>
      <c r="W35" s="321"/>
      <c r="X35" s="321"/>
      <c r="Y35" s="321"/>
      <c r="Z35" s="321"/>
      <c r="AA35" s="321"/>
      <c r="AB35" s="321"/>
      <c r="AC35" s="321"/>
      <c r="AD35" s="321"/>
      <c r="AE35" s="321"/>
      <c r="AF35" s="321"/>
      <c r="AH35" s="315"/>
      <c r="AI35" s="316"/>
      <c r="AJ35" s="317"/>
      <c r="AK35" s="317"/>
      <c r="AL35" s="317"/>
      <c r="AM35" s="317"/>
    </row>
    <row r="36" spans="1:39" ht="18" customHeight="1" x14ac:dyDescent="0.2">
      <c r="A36"/>
      <c r="B36" s="582" t="s">
        <v>139</v>
      </c>
      <c r="C36" s="583"/>
      <c r="D36" s="2">
        <v>120</v>
      </c>
      <c r="E36" s="2">
        <v>540</v>
      </c>
      <c r="F36" s="212">
        <v>1500</v>
      </c>
      <c r="G36" s="588" t="s">
        <v>163</v>
      </c>
      <c r="H36" s="588"/>
      <c r="I36" s="588"/>
      <c r="J36" s="588"/>
      <c r="K36" s="588"/>
      <c r="L36" s="588"/>
      <c r="M36" s="588"/>
      <c r="N36" s="588"/>
      <c r="O36" s="588"/>
      <c r="P36" s="588"/>
      <c r="Q36" s="588"/>
      <c r="R36" s="588"/>
      <c r="S36" s="320"/>
      <c r="T36" s="321"/>
      <c r="U36" s="321"/>
      <c r="V36" s="321"/>
      <c r="W36" s="321"/>
      <c r="X36" s="321"/>
      <c r="Y36" s="321"/>
      <c r="Z36" s="321"/>
      <c r="AA36" s="321"/>
      <c r="AB36" s="321"/>
      <c r="AC36" s="321"/>
      <c r="AD36" s="321"/>
      <c r="AE36" s="321"/>
      <c r="AF36" s="321"/>
      <c r="AH36" s="315"/>
      <c r="AI36" s="316"/>
      <c r="AJ36" s="317"/>
      <c r="AK36" s="317"/>
      <c r="AL36" s="317"/>
      <c r="AM36" s="317"/>
    </row>
    <row r="37" spans="1:39" ht="18" customHeight="1" x14ac:dyDescent="0.2">
      <c r="A37"/>
      <c r="B37" s="582" t="s">
        <v>140</v>
      </c>
      <c r="C37" s="583"/>
      <c r="D37" s="2">
        <v>30</v>
      </c>
      <c r="E37" s="2">
        <v>240</v>
      </c>
      <c r="F37" s="212">
        <v>600</v>
      </c>
      <c r="G37" s="588" t="s">
        <v>164</v>
      </c>
      <c r="H37" s="588"/>
      <c r="I37" s="588"/>
      <c r="J37" s="588"/>
      <c r="K37" s="588"/>
      <c r="L37" s="588"/>
      <c r="M37" s="588"/>
      <c r="N37" s="588"/>
      <c r="O37" s="588"/>
      <c r="P37" s="588"/>
      <c r="Q37" s="588"/>
      <c r="R37" s="588"/>
      <c r="S37" s="320"/>
      <c r="T37" s="321"/>
      <c r="U37" s="321"/>
      <c r="V37" s="321"/>
      <c r="W37" s="321"/>
      <c r="X37" s="321"/>
      <c r="Y37" s="321"/>
      <c r="Z37" s="321"/>
      <c r="AA37" s="321"/>
      <c r="AB37" s="321"/>
      <c r="AC37" s="321"/>
      <c r="AD37" s="321"/>
      <c r="AE37" s="321"/>
      <c r="AF37" s="321"/>
      <c r="AH37" s="315"/>
      <c r="AI37" s="316"/>
      <c r="AJ37" s="317"/>
      <c r="AK37" s="317"/>
      <c r="AL37" s="317"/>
      <c r="AM37" s="317"/>
    </row>
    <row r="38" spans="1:39" ht="18" customHeight="1" x14ac:dyDescent="0.2">
      <c r="A38"/>
      <c r="B38" s="582" t="s">
        <v>141</v>
      </c>
      <c r="C38" s="583"/>
      <c r="D38" s="2">
        <v>30</v>
      </c>
      <c r="E38" s="2">
        <v>120</v>
      </c>
      <c r="F38" s="212">
        <v>360</v>
      </c>
      <c r="G38" s="588" t="s">
        <v>165</v>
      </c>
      <c r="H38" s="588"/>
      <c r="I38" s="588"/>
      <c r="J38" s="588"/>
      <c r="K38" s="588"/>
      <c r="L38" s="588"/>
      <c r="M38" s="588"/>
      <c r="N38" s="588"/>
      <c r="O38" s="588"/>
      <c r="P38" s="588"/>
      <c r="Q38" s="588"/>
      <c r="R38" s="588"/>
      <c r="S38" s="320"/>
      <c r="T38" s="321"/>
      <c r="U38" s="321"/>
      <c r="V38" s="321"/>
      <c r="W38" s="321"/>
      <c r="X38" s="321"/>
      <c r="Y38" s="321"/>
      <c r="Z38" s="321"/>
      <c r="AA38" s="321"/>
      <c r="AB38" s="321"/>
      <c r="AC38" s="321"/>
      <c r="AD38" s="321"/>
      <c r="AE38" s="321"/>
      <c r="AF38" s="321"/>
      <c r="AH38" s="315"/>
      <c r="AI38" s="316"/>
      <c r="AJ38" s="317"/>
      <c r="AK38" s="317"/>
      <c r="AL38" s="317"/>
      <c r="AM38" s="317"/>
    </row>
    <row r="39" spans="1:39" ht="30.75" customHeight="1" x14ac:dyDescent="0.2">
      <c r="A39"/>
      <c r="B39" s="582" t="s">
        <v>142</v>
      </c>
      <c r="C39" s="583"/>
      <c r="D39" s="2">
        <v>30</v>
      </c>
      <c r="E39" s="2">
        <v>180</v>
      </c>
      <c r="F39" s="212">
        <v>540</v>
      </c>
      <c r="G39" s="588" t="s">
        <v>166</v>
      </c>
      <c r="H39" s="588"/>
      <c r="I39" s="588"/>
      <c r="J39" s="588"/>
      <c r="K39" s="588"/>
      <c r="L39" s="588"/>
      <c r="M39" s="588"/>
      <c r="N39" s="588"/>
      <c r="O39" s="588"/>
      <c r="P39" s="588"/>
      <c r="Q39" s="588"/>
      <c r="R39" s="588"/>
      <c r="S39" s="320"/>
      <c r="T39" s="321"/>
      <c r="U39" s="321"/>
      <c r="V39" s="321"/>
      <c r="W39" s="321"/>
      <c r="X39" s="321"/>
      <c r="Y39" s="321"/>
      <c r="Z39" s="321"/>
      <c r="AA39" s="321"/>
      <c r="AB39" s="321"/>
      <c r="AC39" s="321"/>
      <c r="AD39" s="321"/>
      <c r="AE39" s="321"/>
      <c r="AF39" s="321"/>
      <c r="AH39" s="315"/>
      <c r="AI39" s="316"/>
      <c r="AJ39" s="317"/>
      <c r="AK39" s="317"/>
      <c r="AL39" s="317"/>
      <c r="AM39" s="317"/>
    </row>
    <row r="40" spans="1:39" ht="18" customHeight="1" x14ac:dyDescent="0.2">
      <c r="A40"/>
      <c r="B40" s="582" t="s">
        <v>143</v>
      </c>
      <c r="C40" s="583"/>
      <c r="D40" s="2">
        <v>60</v>
      </c>
      <c r="E40" s="2">
        <v>240</v>
      </c>
      <c r="F40" s="212">
        <v>600</v>
      </c>
      <c r="G40" s="588" t="s">
        <v>184</v>
      </c>
      <c r="H40" s="588"/>
      <c r="I40" s="588"/>
      <c r="J40" s="588"/>
      <c r="K40" s="588"/>
      <c r="L40" s="588"/>
      <c r="M40" s="588"/>
      <c r="N40" s="588"/>
      <c r="O40" s="588"/>
      <c r="P40" s="588"/>
      <c r="Q40" s="588"/>
      <c r="R40" s="588"/>
      <c r="S40" s="320"/>
      <c r="T40" s="321"/>
      <c r="U40" s="321"/>
      <c r="V40" s="321"/>
      <c r="W40" s="321"/>
      <c r="X40" s="321"/>
      <c r="Y40" s="321"/>
      <c r="Z40" s="321"/>
      <c r="AA40" s="321"/>
      <c r="AB40" s="321"/>
      <c r="AC40" s="321"/>
      <c r="AD40" s="321"/>
      <c r="AE40" s="321"/>
      <c r="AF40" s="321"/>
      <c r="AH40" s="315"/>
      <c r="AI40" s="316"/>
      <c r="AJ40" s="317"/>
      <c r="AK40" s="317"/>
      <c r="AL40" s="317"/>
      <c r="AM40" s="317"/>
    </row>
    <row r="41" spans="1:39" ht="27" customHeight="1" x14ac:dyDescent="0.2">
      <c r="A41"/>
      <c r="B41" s="582" t="s">
        <v>144</v>
      </c>
      <c r="C41" s="583"/>
      <c r="D41" s="2">
        <v>120</v>
      </c>
      <c r="E41" s="2">
        <v>360</v>
      </c>
      <c r="F41" s="212">
        <v>1020</v>
      </c>
      <c r="G41" s="588" t="s">
        <v>167</v>
      </c>
      <c r="H41" s="588"/>
      <c r="I41" s="588"/>
      <c r="J41" s="588"/>
      <c r="K41" s="588"/>
      <c r="L41" s="588"/>
      <c r="M41" s="588"/>
      <c r="N41" s="588"/>
      <c r="O41" s="588"/>
      <c r="P41" s="588"/>
      <c r="Q41" s="588"/>
      <c r="R41" s="588"/>
      <c r="S41" s="320"/>
      <c r="T41" s="321"/>
      <c r="U41" s="321"/>
      <c r="V41" s="321"/>
      <c r="W41" s="321"/>
      <c r="X41" s="321"/>
      <c r="Y41" s="321"/>
      <c r="Z41" s="321"/>
      <c r="AA41" s="321"/>
      <c r="AB41" s="321"/>
      <c r="AC41" s="321"/>
      <c r="AD41" s="321"/>
      <c r="AE41" s="321"/>
      <c r="AF41" s="321"/>
      <c r="AH41" s="315"/>
      <c r="AI41" s="316"/>
      <c r="AJ41" s="317"/>
      <c r="AK41" s="317"/>
      <c r="AL41" s="317"/>
      <c r="AM41" s="317"/>
    </row>
    <row r="42" spans="1:39" ht="18" customHeight="1" x14ac:dyDescent="0.2">
      <c r="A42"/>
      <c r="B42" s="582" t="s">
        <v>145</v>
      </c>
      <c r="C42" s="583"/>
      <c r="D42" s="2">
        <v>480</v>
      </c>
      <c r="E42" s="2">
        <v>540</v>
      </c>
      <c r="F42" s="212">
        <v>1500</v>
      </c>
      <c r="G42" s="588" t="s">
        <v>168</v>
      </c>
      <c r="H42" s="588"/>
      <c r="I42" s="588"/>
      <c r="J42" s="588"/>
      <c r="K42" s="588"/>
      <c r="L42" s="588"/>
      <c r="M42" s="588"/>
      <c r="N42" s="588"/>
      <c r="O42" s="588"/>
      <c r="P42" s="588"/>
      <c r="Q42" s="588"/>
      <c r="R42" s="588"/>
      <c r="S42" s="320"/>
      <c r="T42" s="321"/>
      <c r="U42" s="321"/>
      <c r="V42" s="321"/>
      <c r="W42" s="321"/>
      <c r="X42" s="321"/>
      <c r="Y42" s="321"/>
      <c r="Z42" s="321"/>
      <c r="AA42" s="321"/>
      <c r="AB42" s="321"/>
      <c r="AC42" s="321"/>
      <c r="AD42" s="321"/>
      <c r="AE42" s="321"/>
      <c r="AF42" s="321"/>
      <c r="AH42" s="315"/>
      <c r="AI42" s="316"/>
      <c r="AJ42" s="317"/>
      <c r="AK42" s="317"/>
      <c r="AL42" s="317"/>
      <c r="AM42" s="317"/>
    </row>
    <row r="43" spans="1:39" ht="18" customHeight="1" x14ac:dyDescent="0.2">
      <c r="A43"/>
      <c r="B43" s="582" t="s">
        <v>146</v>
      </c>
      <c r="C43" s="583"/>
      <c r="D43" s="2">
        <v>60</v>
      </c>
      <c r="E43" s="2">
        <v>180</v>
      </c>
      <c r="F43" s="212">
        <v>540</v>
      </c>
      <c r="G43" s="588" t="s">
        <v>169</v>
      </c>
      <c r="H43" s="588"/>
      <c r="I43" s="588"/>
      <c r="J43" s="588"/>
      <c r="K43" s="588"/>
      <c r="L43" s="588"/>
      <c r="M43" s="588"/>
      <c r="N43" s="588"/>
      <c r="O43" s="588"/>
      <c r="P43" s="588"/>
      <c r="Q43" s="588"/>
      <c r="R43" s="588"/>
      <c r="S43" s="320"/>
      <c r="T43" s="321"/>
      <c r="U43" s="321"/>
      <c r="V43" s="321"/>
      <c r="W43" s="321"/>
      <c r="X43" s="321"/>
      <c r="Y43" s="321"/>
      <c r="Z43" s="321"/>
      <c r="AA43" s="321"/>
      <c r="AB43" s="321"/>
      <c r="AC43" s="321"/>
      <c r="AD43" s="321"/>
      <c r="AE43" s="321"/>
      <c r="AF43" s="321"/>
      <c r="AH43" s="315"/>
      <c r="AI43" s="316"/>
      <c r="AJ43" s="317"/>
      <c r="AK43" s="317"/>
      <c r="AL43" s="317"/>
      <c r="AM43" s="317"/>
    </row>
    <row r="44" spans="1:39" ht="30" customHeight="1" x14ac:dyDescent="0.2">
      <c r="A44"/>
      <c r="B44" s="582" t="s">
        <v>147</v>
      </c>
      <c r="C44" s="583"/>
      <c r="D44" s="2">
        <v>30</v>
      </c>
      <c r="E44" s="2">
        <v>210</v>
      </c>
      <c r="F44" s="212">
        <v>600</v>
      </c>
      <c r="G44" s="588" t="s">
        <v>170</v>
      </c>
      <c r="H44" s="588"/>
      <c r="I44" s="588"/>
      <c r="J44" s="588"/>
      <c r="K44" s="588"/>
      <c r="L44" s="588"/>
      <c r="M44" s="588"/>
      <c r="N44" s="588"/>
      <c r="O44" s="588"/>
      <c r="P44" s="588"/>
      <c r="Q44" s="588"/>
      <c r="R44" s="588"/>
      <c r="S44" s="320"/>
      <c r="T44" s="321"/>
      <c r="U44" s="321"/>
      <c r="V44" s="321"/>
      <c r="W44" s="321"/>
      <c r="X44" s="321"/>
      <c r="Y44" s="321"/>
      <c r="Z44" s="321"/>
      <c r="AA44" s="321"/>
      <c r="AB44" s="321"/>
      <c r="AC44" s="321"/>
      <c r="AD44" s="321"/>
      <c r="AE44" s="321"/>
      <c r="AF44" s="321"/>
      <c r="AH44" s="315"/>
      <c r="AI44" s="316"/>
      <c r="AJ44" s="317"/>
      <c r="AK44" s="317"/>
      <c r="AL44" s="317"/>
      <c r="AM44" s="317"/>
    </row>
    <row r="45" spans="1:39" ht="27.75" customHeight="1" x14ac:dyDescent="0.2">
      <c r="A45"/>
      <c r="B45" s="582" t="s">
        <v>148</v>
      </c>
      <c r="C45" s="583"/>
      <c r="D45" s="2">
        <v>45</v>
      </c>
      <c r="E45" s="2">
        <v>120</v>
      </c>
      <c r="F45" s="212">
        <v>360</v>
      </c>
      <c r="G45" s="588" t="s">
        <v>171</v>
      </c>
      <c r="H45" s="588"/>
      <c r="I45" s="588"/>
      <c r="J45" s="588"/>
      <c r="K45" s="588"/>
      <c r="L45" s="588"/>
      <c r="M45" s="588"/>
      <c r="N45" s="588"/>
      <c r="O45" s="588"/>
      <c r="P45" s="588"/>
      <c r="Q45" s="588"/>
      <c r="R45" s="588"/>
      <c r="S45" s="322"/>
      <c r="T45" s="321"/>
      <c r="U45" s="321"/>
      <c r="V45" s="321"/>
      <c r="W45" s="321"/>
      <c r="X45" s="321"/>
      <c r="Y45" s="321"/>
      <c r="Z45" s="321"/>
      <c r="AA45" s="321"/>
      <c r="AB45" s="321"/>
      <c r="AC45" s="321"/>
      <c r="AD45" s="321"/>
      <c r="AE45" s="321"/>
      <c r="AF45" s="321"/>
      <c r="AH45" s="315"/>
      <c r="AI45" s="316"/>
      <c r="AJ45" s="317"/>
      <c r="AK45" s="317"/>
      <c r="AL45" s="317"/>
      <c r="AM45" s="317"/>
    </row>
    <row r="46" spans="1:39" ht="27" customHeight="1" x14ac:dyDescent="0.2">
      <c r="A46"/>
      <c r="B46" s="582" t="s">
        <v>187</v>
      </c>
      <c r="C46" s="583"/>
      <c r="D46" s="2">
        <v>45</v>
      </c>
      <c r="E46" s="2">
        <v>120</v>
      </c>
      <c r="F46" s="212">
        <v>360</v>
      </c>
      <c r="G46" s="588" t="s">
        <v>188</v>
      </c>
      <c r="H46" s="588"/>
      <c r="I46" s="588"/>
      <c r="J46" s="588"/>
      <c r="K46" s="588"/>
      <c r="L46" s="588"/>
      <c r="M46" s="588"/>
      <c r="N46" s="588"/>
      <c r="O46" s="588"/>
      <c r="P46" s="588"/>
      <c r="Q46" s="588"/>
      <c r="R46" s="588"/>
      <c r="S46" s="323"/>
      <c r="T46" s="321"/>
      <c r="U46" s="321"/>
      <c r="V46" s="321"/>
      <c r="W46" s="321"/>
      <c r="X46" s="321"/>
      <c r="Y46" s="321"/>
      <c r="Z46" s="321"/>
      <c r="AA46" s="321"/>
      <c r="AB46" s="321"/>
      <c r="AC46" s="321"/>
      <c r="AD46" s="321"/>
      <c r="AE46" s="321"/>
      <c r="AF46" s="321"/>
      <c r="AH46" s="315"/>
      <c r="AI46" s="316"/>
      <c r="AJ46" s="317"/>
      <c r="AK46" s="317"/>
      <c r="AL46" s="317"/>
      <c r="AM46" s="317"/>
    </row>
    <row r="47" spans="1:39" ht="17.45" customHeight="1" x14ac:dyDescent="0.2">
      <c r="A47"/>
      <c r="B47" s="307"/>
      <c r="C47" s="307"/>
      <c r="D47" s="309"/>
      <c r="E47" s="309"/>
      <c r="F47" s="309"/>
      <c r="G47" s="308"/>
      <c r="H47" s="308"/>
      <c r="I47" s="308"/>
      <c r="J47" s="308"/>
      <c r="K47" s="308"/>
      <c r="L47" s="308"/>
      <c r="M47" s="308"/>
      <c r="N47" s="308"/>
      <c r="O47" s="308"/>
      <c r="P47" s="308"/>
      <c r="Q47" s="308"/>
      <c r="R47" s="308"/>
      <c r="S47"/>
      <c r="T47"/>
      <c r="U47" s="308"/>
      <c r="V47" s="308"/>
      <c r="W47" s="308"/>
      <c r="X47" s="308"/>
      <c r="Y47" s="308"/>
      <c r="Z47" s="308"/>
      <c r="AA47" s="308"/>
      <c r="AB47" s="308"/>
      <c r="AC47" s="308"/>
      <c r="AD47" s="308"/>
      <c r="AE47" s="308"/>
      <c r="AF47" s="308"/>
      <c r="AH47" s="315"/>
      <c r="AI47" s="316"/>
      <c r="AJ47" s="317"/>
      <c r="AK47" s="317"/>
      <c r="AL47" s="317"/>
      <c r="AM47" s="317"/>
    </row>
    <row r="48" spans="1:39" ht="17.45" customHeight="1" x14ac:dyDescent="0.2">
      <c r="A48"/>
      <c r="B48" s="43" t="s">
        <v>156</v>
      </c>
      <c r="C48" s="307"/>
      <c r="D48" s="309"/>
      <c r="E48" s="309"/>
      <c r="F48" s="309"/>
      <c r="G48" s="308"/>
      <c r="H48" s="308"/>
      <c r="I48" s="308"/>
      <c r="J48" s="308"/>
      <c r="K48" s="308"/>
      <c r="L48" s="308"/>
      <c r="M48" s="308"/>
      <c r="N48" s="308"/>
      <c r="O48" s="308"/>
      <c r="P48" s="308"/>
      <c r="Q48" s="308"/>
      <c r="R48" s="308"/>
      <c r="S48"/>
      <c r="T48"/>
      <c r="U48" s="308"/>
      <c r="V48" s="308"/>
      <c r="W48" s="308"/>
      <c r="X48" s="308"/>
      <c r="Y48" s="308"/>
      <c r="Z48" s="308"/>
      <c r="AA48" s="308"/>
      <c r="AB48" s="308"/>
      <c r="AC48" s="308"/>
      <c r="AD48" s="308"/>
      <c r="AE48" s="308"/>
      <c r="AF48" s="308"/>
      <c r="AH48" s="72"/>
      <c r="AI48" s="72"/>
      <c r="AJ48" s="72"/>
      <c r="AK48" s="72"/>
      <c r="AL48" s="72"/>
      <c r="AM48" s="72"/>
    </row>
    <row r="49" spans="1:39" ht="17.45" customHeight="1" x14ac:dyDescent="0.2">
      <c r="A49"/>
      <c r="B49" s="313" t="s">
        <v>270</v>
      </c>
      <c r="C49" s="312" t="s">
        <v>274</v>
      </c>
      <c r="D49" s="586" t="s">
        <v>273</v>
      </c>
      <c r="E49" s="587"/>
      <c r="F49" s="309"/>
      <c r="G49" s="308"/>
      <c r="H49" s="308"/>
      <c r="I49" s="308"/>
      <c r="J49" s="308"/>
      <c r="K49" s="308"/>
      <c r="L49" s="308"/>
      <c r="M49" s="308"/>
      <c r="N49" s="308"/>
      <c r="O49" s="308"/>
      <c r="P49" s="308"/>
      <c r="Q49" s="308"/>
      <c r="R49" s="308"/>
      <c r="S49"/>
      <c r="T49"/>
      <c r="U49" s="308"/>
      <c r="V49" s="308"/>
      <c r="W49" s="308"/>
      <c r="X49" s="308"/>
      <c r="Y49" s="308"/>
      <c r="Z49" s="308"/>
      <c r="AA49" s="308"/>
      <c r="AB49" s="308"/>
      <c r="AC49" s="308"/>
      <c r="AD49" s="308"/>
      <c r="AE49" s="308"/>
      <c r="AF49" s="308"/>
      <c r="AH49" s="315"/>
      <c r="AI49" s="316"/>
      <c r="AJ49" s="317"/>
      <c r="AK49" s="317"/>
      <c r="AL49" s="317"/>
      <c r="AM49" s="317"/>
    </row>
    <row r="50" spans="1:39" ht="17.45" customHeight="1" x14ac:dyDescent="0.2">
      <c r="A50"/>
      <c r="B50" s="1" t="s">
        <v>158</v>
      </c>
      <c r="C50" s="2"/>
      <c r="D50" s="584"/>
      <c r="E50" s="585"/>
      <c r="F50" s="309"/>
      <c r="G50" s="308"/>
      <c r="H50" s="308"/>
      <c r="I50" s="308"/>
      <c r="J50" s="308"/>
      <c r="K50" s="308"/>
      <c r="L50" s="308"/>
      <c r="M50" s="308"/>
      <c r="N50" s="308"/>
      <c r="O50" s="308"/>
      <c r="P50" s="308"/>
      <c r="Q50" s="308"/>
      <c r="R50" s="308"/>
      <c r="S50"/>
      <c r="T50"/>
      <c r="U50" s="308"/>
      <c r="V50" s="308"/>
      <c r="W50" s="308"/>
      <c r="X50" s="308"/>
      <c r="Y50" s="308"/>
      <c r="Z50" s="308"/>
      <c r="AA50" s="308"/>
      <c r="AB50" s="308"/>
      <c r="AC50" s="308"/>
      <c r="AD50" s="308"/>
      <c r="AE50" s="308"/>
      <c r="AF50" s="308"/>
      <c r="AH50" s="315"/>
      <c r="AI50" s="316"/>
      <c r="AJ50" s="317"/>
      <c r="AK50" s="317"/>
      <c r="AL50" s="317"/>
      <c r="AM50" s="317"/>
    </row>
    <row r="51" spans="1:39" ht="17.45" customHeight="1" x14ac:dyDescent="0.2">
      <c r="A51"/>
      <c r="B51" s="1" t="s">
        <v>160</v>
      </c>
      <c r="C51" s="310">
        <v>0</v>
      </c>
      <c r="D51" s="584" t="s">
        <v>271</v>
      </c>
      <c r="E51" s="585"/>
      <c r="F51" s="309"/>
      <c r="G51" s="308"/>
      <c r="H51" s="308"/>
      <c r="I51" s="308"/>
      <c r="J51" s="308"/>
      <c r="K51" s="308"/>
      <c r="L51" s="308"/>
      <c r="M51" s="308"/>
      <c r="N51" s="308"/>
      <c r="O51" s="308"/>
      <c r="P51" s="308"/>
      <c r="Q51" s="308"/>
      <c r="R51" s="308"/>
      <c r="S51"/>
      <c r="T51"/>
      <c r="U51" s="308"/>
      <c r="V51" s="308"/>
      <c r="W51" s="308"/>
      <c r="X51" s="308"/>
      <c r="Y51" s="308"/>
      <c r="Z51" s="308"/>
      <c r="AA51" s="308"/>
      <c r="AB51" s="308"/>
      <c r="AC51" s="308"/>
      <c r="AD51" s="308"/>
      <c r="AE51" s="308"/>
      <c r="AF51" s="308"/>
      <c r="AH51" s="315"/>
      <c r="AI51" s="316"/>
      <c r="AJ51" s="317"/>
      <c r="AK51" s="317"/>
      <c r="AL51" s="317"/>
      <c r="AM51" s="317"/>
    </row>
    <row r="52" spans="1:39" ht="17.45" customHeight="1" x14ac:dyDescent="0.2">
      <c r="A52"/>
      <c r="B52" s="1" t="s">
        <v>162</v>
      </c>
      <c r="C52" s="310">
        <v>60</v>
      </c>
      <c r="D52" s="584" t="s">
        <v>272</v>
      </c>
      <c r="E52" s="585"/>
      <c r="F52" s="309"/>
      <c r="G52" s="308"/>
      <c r="H52" s="308"/>
      <c r="I52" s="308"/>
      <c r="J52" s="308"/>
      <c r="K52" s="308"/>
      <c r="L52" s="308"/>
      <c r="M52" s="308"/>
      <c r="N52" s="308"/>
      <c r="O52" s="308"/>
      <c r="P52" s="308"/>
      <c r="Q52" s="308"/>
      <c r="R52" s="308"/>
      <c r="S52"/>
      <c r="T52"/>
      <c r="U52" s="308"/>
      <c r="V52" s="308"/>
      <c r="W52" s="308"/>
      <c r="X52" s="308"/>
      <c r="Y52" s="308"/>
      <c r="Z52" s="308"/>
      <c r="AA52" s="308"/>
      <c r="AB52" s="308"/>
      <c r="AC52" s="308"/>
      <c r="AD52" s="308"/>
      <c r="AE52" s="308"/>
      <c r="AF52" s="308"/>
      <c r="AH52" s="315"/>
      <c r="AI52" s="316"/>
      <c r="AJ52" s="317"/>
      <c r="AK52" s="317"/>
      <c r="AL52" s="317"/>
      <c r="AM52" s="317"/>
    </row>
    <row r="53" spans="1:39" ht="17.45" customHeight="1" x14ac:dyDescent="0.2">
      <c r="A53"/>
      <c r="B53" s="307"/>
      <c r="C53" s="307"/>
      <c r="D53" s="309"/>
      <c r="E53" s="309"/>
      <c r="F53" s="309"/>
      <c r="G53" s="308"/>
      <c r="H53" s="308"/>
      <c r="I53" s="308"/>
      <c r="J53" s="308"/>
      <c r="K53" s="308"/>
      <c r="L53" s="308"/>
      <c r="M53" s="308"/>
      <c r="N53" s="308"/>
      <c r="O53" s="308"/>
      <c r="P53" s="308"/>
      <c r="Q53" s="308"/>
      <c r="R53" s="308"/>
      <c r="S53"/>
      <c r="T53"/>
      <c r="U53" s="308"/>
      <c r="V53" s="308"/>
      <c r="W53" s="308"/>
      <c r="X53" s="308"/>
      <c r="Y53" s="308"/>
      <c r="Z53" s="308"/>
      <c r="AA53" s="308"/>
      <c r="AB53" s="308"/>
      <c r="AC53" s="308"/>
      <c r="AD53" s="308"/>
      <c r="AE53" s="308"/>
      <c r="AF53" s="308"/>
      <c r="AH53" s="315"/>
      <c r="AI53" s="316"/>
      <c r="AJ53" s="317"/>
      <c r="AK53" s="317"/>
      <c r="AL53" s="317"/>
      <c r="AM53" s="317"/>
    </row>
    <row r="54" spans="1:39" x14ac:dyDescent="0.2">
      <c r="A54"/>
      <c r="B54" s="307"/>
      <c r="C54" s="307"/>
      <c r="D54" s="307"/>
      <c r="E54" s="307"/>
      <c r="F54" s="307"/>
      <c r="G54"/>
      <c r="H54"/>
      <c r="I54" s="308"/>
      <c r="J54" s="308"/>
      <c r="K54" s="308"/>
      <c r="L54" s="308"/>
      <c r="M54" s="308"/>
      <c r="N54" s="308"/>
      <c r="O54" s="308"/>
      <c r="P54" s="308"/>
      <c r="Q54" s="308"/>
      <c r="R54" s="308"/>
      <c r="S54" s="308"/>
      <c r="T54" s="308"/>
      <c r="V54" s="318"/>
      <c r="W54" s="318"/>
      <c r="X54" s="318"/>
      <c r="Y54" s="318"/>
      <c r="Z54" s="318"/>
      <c r="AA54" s="318"/>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78" t="s">
        <v>120</v>
      </c>
      <c r="C90" s="578"/>
      <c r="D90" s="578"/>
      <c r="E90" s="578"/>
      <c r="F90" s="578"/>
      <c r="G90" s="578"/>
      <c r="H90" s="578"/>
      <c r="I90" s="578"/>
      <c r="J90" s="578"/>
      <c r="K90" s="578"/>
      <c r="L90" s="578"/>
      <c r="M90" s="578"/>
      <c r="N90" s="578"/>
      <c r="O90" s="578"/>
      <c r="P90" s="578"/>
      <c r="Q90" s="578"/>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79" t="s">
        <v>107</v>
      </c>
      <c r="C115" s="580"/>
      <c r="D115" s="580"/>
      <c r="E115" s="580"/>
      <c r="F115" s="580"/>
      <c r="G115" s="580"/>
      <c r="H115" s="580"/>
      <c r="I115" s="118"/>
      <c r="J115" s="102"/>
      <c r="K115" s="579" t="s">
        <v>107</v>
      </c>
      <c r="L115" s="579"/>
      <c r="M115" s="579"/>
      <c r="N115" s="579"/>
      <c r="O115" s="579"/>
      <c r="P115" s="579"/>
      <c r="Q115" s="579"/>
      <c r="R115" s="579"/>
      <c r="S115" s="102"/>
      <c r="T115" s="102"/>
    </row>
    <row r="116" spans="1:20" ht="35.25" customHeight="1" x14ac:dyDescent="0.2">
      <c r="A116" s="104"/>
      <c r="B116" s="581"/>
      <c r="C116" s="581"/>
      <c r="D116" s="581"/>
      <c r="E116" s="581"/>
      <c r="F116" s="581"/>
      <c r="G116" s="581"/>
      <c r="H116" s="581"/>
      <c r="I116" s="119"/>
      <c r="J116" s="102"/>
      <c r="K116" s="579"/>
      <c r="L116" s="579"/>
      <c r="M116" s="579"/>
      <c r="N116" s="579"/>
      <c r="O116" s="579"/>
      <c r="P116" s="579"/>
      <c r="Q116" s="579"/>
      <c r="R116" s="579"/>
      <c r="S116" s="102"/>
      <c r="T116" s="102"/>
    </row>
    <row r="117" spans="1:20" ht="13.5" customHeight="1" x14ac:dyDescent="0.2">
      <c r="A117" s="104"/>
      <c r="B117" s="579"/>
      <c r="C117" s="580"/>
      <c r="D117" s="580"/>
      <c r="E117" s="580"/>
      <c r="F117" s="580"/>
      <c r="G117" s="580"/>
      <c r="H117" s="580"/>
      <c r="I117" s="118"/>
      <c r="J117" s="102"/>
      <c r="K117" s="102"/>
      <c r="L117" s="102"/>
      <c r="M117" s="102"/>
      <c r="N117" s="102"/>
      <c r="O117" s="102"/>
      <c r="P117" s="102"/>
      <c r="Q117" s="102"/>
      <c r="R117" s="102"/>
      <c r="S117" s="102"/>
      <c r="T117" s="102"/>
    </row>
    <row r="118" spans="1:20" ht="18" customHeight="1" x14ac:dyDescent="0.2">
      <c r="A118" s="104"/>
      <c r="B118" s="581"/>
      <c r="C118" s="581"/>
      <c r="D118" s="581"/>
      <c r="E118" s="581"/>
      <c r="F118" s="581"/>
      <c r="G118" s="581"/>
      <c r="H118" s="581"/>
      <c r="I118" s="119"/>
      <c r="J118" s="102"/>
      <c r="K118" s="102"/>
      <c r="L118" s="102"/>
      <c r="M118" s="102"/>
      <c r="N118" s="102"/>
      <c r="O118" s="102"/>
      <c r="P118" s="102"/>
      <c r="Q118" s="102"/>
      <c r="R118" s="102"/>
      <c r="S118" s="102"/>
      <c r="T118" s="102"/>
    </row>
    <row r="119" spans="1:20" x14ac:dyDescent="0.2">
      <c r="A119" s="104"/>
      <c r="B119" s="581"/>
      <c r="C119" s="581"/>
      <c r="D119" s="581"/>
      <c r="E119" s="581"/>
      <c r="F119" s="581"/>
      <c r="G119" s="581"/>
      <c r="H119" s="581"/>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4"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5" t="s">
        <v>50</v>
      </c>
      <c r="C1" s="616"/>
      <c r="D1" s="616"/>
      <c r="E1" s="616"/>
      <c r="F1" s="616"/>
      <c r="G1" s="617"/>
      <c r="I1" s="612" t="s">
        <v>49</v>
      </c>
      <c r="J1" s="613"/>
      <c r="K1" s="613"/>
      <c r="L1" s="613"/>
      <c r="M1" s="614"/>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8">
        <v>1</v>
      </c>
      <c r="B3" s="619"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8"/>
      <c r="B4" s="620"/>
      <c r="C4" s="56" t="s">
        <v>53</v>
      </c>
      <c r="D4" s="63">
        <v>0</v>
      </c>
      <c r="E4" s="61">
        <f>E3</f>
        <v>3000</v>
      </c>
      <c r="F4" s="58">
        <f>D4*E4</f>
        <v>0</v>
      </c>
      <c r="G4" s="67"/>
      <c r="I4" s="50">
        <f>B4</f>
        <v>0</v>
      </c>
      <c r="J4" s="49">
        <f>D4</f>
        <v>0</v>
      </c>
      <c r="K4" s="49">
        <v>20</v>
      </c>
      <c r="L4" s="49">
        <f>J4*K4</f>
        <v>0</v>
      </c>
      <c r="M4" s="49"/>
    </row>
    <row r="5" spans="1:16" ht="30" x14ac:dyDescent="0.25">
      <c r="A5" s="618"/>
      <c r="B5" s="620"/>
      <c r="C5" s="56" t="s">
        <v>54</v>
      </c>
      <c r="D5" s="63">
        <v>145</v>
      </c>
      <c r="E5" s="61">
        <f>E3</f>
        <v>3000</v>
      </c>
      <c r="F5" s="58">
        <f>D5*E5</f>
        <v>435000</v>
      </c>
      <c r="G5" s="67"/>
      <c r="I5" s="50">
        <f>B5</f>
        <v>0</v>
      </c>
      <c r="J5" s="49">
        <f>D5</f>
        <v>145</v>
      </c>
      <c r="K5" s="49">
        <v>2500</v>
      </c>
      <c r="L5" s="49">
        <f>J5*K5</f>
        <v>362500</v>
      </c>
      <c r="M5" s="49"/>
    </row>
    <row r="6" spans="1:16" x14ac:dyDescent="0.25">
      <c r="A6" s="618"/>
      <c r="B6" s="620"/>
      <c r="C6" s="57" t="s">
        <v>55</v>
      </c>
      <c r="D6" s="63">
        <v>20</v>
      </c>
      <c r="E6" s="61">
        <f>E5</f>
        <v>3000</v>
      </c>
      <c r="F6" s="58">
        <f>D6*E6</f>
        <v>60000</v>
      </c>
      <c r="G6" s="67"/>
      <c r="I6" s="50"/>
      <c r="J6" s="49"/>
      <c r="K6" s="49"/>
      <c r="L6" s="49"/>
      <c r="M6" s="49"/>
    </row>
    <row r="7" spans="1:16" x14ac:dyDescent="0.25">
      <c r="A7" s="618"/>
      <c r="B7" s="620"/>
      <c r="C7" s="62" t="s">
        <v>56</v>
      </c>
      <c r="D7" s="63">
        <f>SUM(D3:D6)</f>
        <v>1165</v>
      </c>
      <c r="E7" s="61">
        <f>E6</f>
        <v>3000</v>
      </c>
      <c r="F7" s="58">
        <f>SUM(F3:F6)</f>
        <v>3495000</v>
      </c>
      <c r="G7" s="68"/>
    </row>
    <row r="8" spans="1:16" ht="30" x14ac:dyDescent="0.25">
      <c r="A8" s="618">
        <v>2</v>
      </c>
      <c r="B8" s="618" t="s">
        <v>58</v>
      </c>
      <c r="C8" s="56" t="s">
        <v>52</v>
      </c>
      <c r="D8" s="59"/>
      <c r="E8" s="59"/>
      <c r="F8" s="59"/>
    </row>
    <row r="9" spans="1:16" ht="30" x14ac:dyDescent="0.25">
      <c r="A9" s="618"/>
      <c r="B9" s="618"/>
      <c r="C9" s="56" t="s">
        <v>53</v>
      </c>
      <c r="D9" s="59"/>
      <c r="E9" s="59"/>
      <c r="F9" s="59"/>
    </row>
    <row r="10" spans="1:16" ht="30" x14ac:dyDescent="0.25">
      <c r="A10" s="618"/>
      <c r="B10" s="618"/>
      <c r="C10" s="56" t="s">
        <v>54</v>
      </c>
      <c r="D10" s="59"/>
      <c r="E10" s="59"/>
      <c r="F10" s="59"/>
      <c r="L10" s="48" t="s">
        <v>22</v>
      </c>
      <c r="O10" s="48" t="s">
        <v>26</v>
      </c>
      <c r="P10" s="48" t="s">
        <v>14</v>
      </c>
    </row>
    <row r="11" spans="1:16" x14ac:dyDescent="0.25">
      <c r="A11" s="618"/>
      <c r="B11" s="618"/>
      <c r="C11" s="57" t="s">
        <v>55</v>
      </c>
      <c r="D11" s="59"/>
      <c r="E11" s="59"/>
      <c r="F11" s="59"/>
      <c r="L11" s="48" t="s">
        <v>42</v>
      </c>
      <c r="O11" s="48">
        <v>0</v>
      </c>
      <c r="P11" s="48">
        <v>0</v>
      </c>
    </row>
    <row r="12" spans="1:16" x14ac:dyDescent="0.25">
      <c r="A12" s="618"/>
      <c r="B12" s="618"/>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21" t="s">
        <v>276</v>
      </c>
      <c r="B4" s="621"/>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1" t="s">
        <v>277</v>
      </c>
      <c r="B16" s="621"/>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2" t="s">
        <v>60</v>
      </c>
      <c r="C39" s="622"/>
      <c r="D39" s="622"/>
      <c r="E39" s="622"/>
      <c r="F39" s="622"/>
      <c r="G39" s="622"/>
      <c r="H39" s="622"/>
      <c r="I39" s="622"/>
      <c r="J39" s="622"/>
      <c r="K39" s="622"/>
      <c r="L39" s="622"/>
    </row>
    <row r="40" spans="2:12" x14ac:dyDescent="0.2">
      <c r="B40" s="623" t="s">
        <v>212</v>
      </c>
      <c r="C40" s="623"/>
      <c r="D40" s="623"/>
      <c r="E40" s="623"/>
      <c r="F40" s="623"/>
      <c r="G40" s="623"/>
      <c r="H40" s="623"/>
      <c r="I40" s="623"/>
      <c r="J40" s="623"/>
      <c r="K40" s="623"/>
      <c r="L40" s="623"/>
    </row>
    <row r="41" spans="2:12" x14ac:dyDescent="0.2">
      <c r="B41" s="623" t="s">
        <v>208</v>
      </c>
      <c r="C41" s="623"/>
      <c r="D41" s="623"/>
      <c r="E41" s="623"/>
      <c r="F41" s="623"/>
      <c r="G41" s="623"/>
      <c r="H41" s="623"/>
      <c r="I41" s="623"/>
      <c r="J41" s="623"/>
      <c r="K41" s="623"/>
      <c r="L41" s="623"/>
    </row>
    <row r="42" spans="2:12" x14ac:dyDescent="0.2">
      <c r="B42" s="623" t="s">
        <v>209</v>
      </c>
      <c r="C42" s="623"/>
      <c r="D42" s="623"/>
      <c r="E42" s="623"/>
      <c r="F42" s="623"/>
      <c r="G42" s="623"/>
      <c r="H42" s="623"/>
      <c r="I42" s="623"/>
      <c r="J42" s="623"/>
      <c r="K42" s="623"/>
      <c r="L42" s="623"/>
    </row>
    <row r="43" spans="2:12" x14ac:dyDescent="0.2">
      <c r="B43" s="623" t="s">
        <v>210</v>
      </c>
      <c r="C43" s="623"/>
      <c r="D43" s="623"/>
      <c r="E43" s="623"/>
      <c r="F43" s="623"/>
      <c r="G43" s="623"/>
      <c r="H43" s="623"/>
      <c r="I43" s="623"/>
      <c r="J43" s="623"/>
      <c r="K43" s="623"/>
      <c r="L43" s="623"/>
    </row>
    <row r="44" spans="2:12" x14ac:dyDescent="0.2">
      <c r="B44" s="623" t="s">
        <v>203</v>
      </c>
      <c r="C44" s="623"/>
      <c r="D44" s="623"/>
      <c r="E44" s="623"/>
      <c r="F44" s="623"/>
      <c r="G44" s="623"/>
      <c r="H44" s="623"/>
      <c r="I44" s="623"/>
      <c r="J44" s="623"/>
      <c r="K44" s="623"/>
      <c r="L44" s="623"/>
    </row>
    <row r="45" spans="2:12" x14ac:dyDescent="0.2">
      <c r="B45" s="623" t="s">
        <v>204</v>
      </c>
      <c r="C45" s="623"/>
      <c r="D45" s="623"/>
      <c r="E45" s="623"/>
      <c r="F45" s="623"/>
      <c r="G45" s="623"/>
      <c r="H45" s="623"/>
      <c r="I45" s="623"/>
      <c r="J45" s="623"/>
      <c r="K45" s="623"/>
      <c r="L45" s="623"/>
    </row>
    <row r="46" spans="2:12" x14ac:dyDescent="0.2">
      <c r="B46" s="623" t="s">
        <v>215</v>
      </c>
      <c r="C46" s="623"/>
      <c r="D46" s="623"/>
      <c r="E46" s="623"/>
      <c r="F46" s="623"/>
      <c r="G46" s="623"/>
      <c r="H46" s="623"/>
      <c r="I46" s="623"/>
      <c r="J46" s="623"/>
      <c r="K46" s="623"/>
      <c r="L46" s="623"/>
    </row>
    <row r="47" spans="2:12" x14ac:dyDescent="0.2">
      <c r="B47" s="623" t="s">
        <v>205</v>
      </c>
      <c r="C47" s="623"/>
      <c r="D47" s="623"/>
      <c r="E47" s="623"/>
      <c r="F47" s="623"/>
      <c r="G47" s="623"/>
      <c r="H47" s="623"/>
      <c r="I47" s="623"/>
      <c r="J47" s="623"/>
      <c r="K47" s="623"/>
      <c r="L47" s="623"/>
    </row>
    <row r="48" spans="2:12" x14ac:dyDescent="0.2">
      <c r="B48" s="623" t="s">
        <v>206</v>
      </c>
      <c r="C48" s="623"/>
      <c r="D48" s="623"/>
      <c r="E48" s="623"/>
      <c r="F48" s="623"/>
      <c r="G48" s="623"/>
      <c r="H48" s="623"/>
      <c r="I48" s="623"/>
      <c r="J48" s="623"/>
      <c r="K48" s="623"/>
      <c r="L48" s="623"/>
    </row>
    <row r="49" spans="2:12" x14ac:dyDescent="0.2">
      <c r="B49" s="623" t="s">
        <v>207</v>
      </c>
      <c r="C49" s="623"/>
      <c r="D49" s="623"/>
      <c r="E49" s="623"/>
      <c r="F49" s="623"/>
      <c r="G49" s="623"/>
      <c r="H49" s="623"/>
      <c r="I49" s="623"/>
      <c r="J49" s="623"/>
      <c r="K49" s="623"/>
      <c r="L49" s="623"/>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8" t="s">
        <v>84</v>
      </c>
      <c r="B1" s="568"/>
      <c r="C1" s="568"/>
      <c r="D1" s="568"/>
      <c r="E1" s="568"/>
      <c r="F1" s="568"/>
      <c r="G1" s="568"/>
      <c r="H1" s="568"/>
      <c r="I1" s="568"/>
      <c r="J1" s="568"/>
      <c r="K1" s="568"/>
    </row>
    <row r="2" spans="1:15" ht="15.75" x14ac:dyDescent="0.2">
      <c r="A2" s="80"/>
      <c r="B2" s="80"/>
      <c r="C2" s="80"/>
      <c r="D2" s="80"/>
      <c r="E2" s="97"/>
      <c r="F2" s="80"/>
      <c r="G2" s="80"/>
      <c r="H2" s="80"/>
      <c r="I2" s="80"/>
      <c r="J2" s="80"/>
      <c r="K2" s="80"/>
    </row>
    <row r="3" spans="1:15" ht="36.75" customHeight="1" x14ac:dyDescent="0.25">
      <c r="A3" s="568" t="s">
        <v>82</v>
      </c>
      <c r="B3" s="568"/>
      <c r="C3" s="568"/>
      <c r="D3" s="79"/>
      <c r="E3" s="568" t="s">
        <v>75</v>
      </c>
      <c r="F3" s="568"/>
      <c r="G3" s="568"/>
      <c r="H3" s="568"/>
      <c r="I3" s="568"/>
      <c r="J3" s="568"/>
      <c r="K3" s="568"/>
      <c r="L3" s="568"/>
      <c r="M3" s="568"/>
      <c r="N3" s="568"/>
    </row>
    <row r="4" spans="1:15" ht="13.5" customHeight="1" thickBot="1" x14ac:dyDescent="0.25">
      <c r="E4" s="627" t="s">
        <v>71</v>
      </c>
      <c r="F4" s="627" t="str">
        <f>'Krok 1- Kalkulačka '!C7</f>
        <v>Zrozumiteľný a stručný opis regulácie 
(dôvod zvýšenia/zníženia nákladov na PP a dôvod ponechania nákladov na PP, ktoré su goldplatingom)</v>
      </c>
      <c r="G4" s="627" t="s">
        <v>78</v>
      </c>
      <c r="H4" s="627" t="s">
        <v>81</v>
      </c>
      <c r="I4" s="627" t="s">
        <v>114</v>
      </c>
      <c r="J4" s="627" t="s">
        <v>76</v>
      </c>
      <c r="K4" s="627" t="s">
        <v>116</v>
      </c>
      <c r="L4" s="627" t="s">
        <v>117</v>
      </c>
      <c r="M4" s="627" t="s">
        <v>79</v>
      </c>
      <c r="N4" s="627" t="s">
        <v>80</v>
      </c>
      <c r="O4" s="627" t="s">
        <v>111</v>
      </c>
    </row>
    <row r="5" spans="1:15" ht="25.5" customHeight="1" thickBot="1" x14ac:dyDescent="0.25">
      <c r="A5" s="77" t="s">
        <v>59</v>
      </c>
      <c r="B5" s="88" t="s">
        <v>88</v>
      </c>
      <c r="C5" s="89" t="s">
        <v>89</v>
      </c>
      <c r="E5" s="627"/>
      <c r="F5" s="627"/>
      <c r="G5" s="627"/>
      <c r="H5" s="627"/>
      <c r="I5" s="627"/>
      <c r="J5" s="627"/>
      <c r="K5" s="627"/>
      <c r="L5" s="627"/>
      <c r="M5" s="627"/>
      <c r="N5" s="627"/>
      <c r="O5" s="627"/>
    </row>
    <row r="6" spans="1:15" ht="28.9" customHeight="1" x14ac:dyDescent="0.2">
      <c r="A6" s="126" t="s">
        <v>123</v>
      </c>
      <c r="B6" s="81">
        <f>'Krok 1- Kalkulačka '!AQ249</f>
        <v>0</v>
      </c>
      <c r="C6" s="84">
        <f>'Krok 1- Kalkulačka '!BA249</f>
        <v>0</v>
      </c>
      <c r="E6" s="627"/>
      <c r="F6" s="627"/>
      <c r="G6" s="627"/>
      <c r="H6" s="627"/>
      <c r="I6" s="627"/>
      <c r="J6" s="627"/>
      <c r="K6" s="627"/>
      <c r="L6" s="627"/>
      <c r="M6" s="627"/>
      <c r="N6" s="627"/>
      <c r="O6" s="627"/>
    </row>
    <row r="7" spans="1:15" x14ac:dyDescent="0.2">
      <c r="A7" s="126" t="s">
        <v>124</v>
      </c>
      <c r="B7" s="81">
        <f>'Krok 1- Kalkulačka '!AS249</f>
        <v>0</v>
      </c>
      <c r="C7" s="84">
        <f>'Krok 1- Kalkulačka '!BC249</f>
        <v>0</v>
      </c>
      <c r="E7" s="627"/>
      <c r="F7" s="627"/>
      <c r="G7" s="627"/>
      <c r="H7" s="627"/>
      <c r="I7" s="627"/>
      <c r="J7" s="627"/>
      <c r="K7" s="627"/>
      <c r="L7" s="627"/>
      <c r="M7" s="627"/>
      <c r="N7" s="627"/>
      <c r="O7" s="627"/>
    </row>
    <row r="8" spans="1:15" ht="16.5" customHeight="1" x14ac:dyDescent="0.2">
      <c r="A8" s="76" t="s">
        <v>72</v>
      </c>
      <c r="B8" s="81">
        <f>'Krok 1- Kalkulačka '!AW249</f>
        <v>0</v>
      </c>
      <c r="C8" s="84">
        <f>'Krok 1- Kalkulačka '!BG249</f>
        <v>1367.76</v>
      </c>
      <c r="E8" s="627"/>
      <c r="F8" s="627"/>
      <c r="G8" s="627"/>
      <c r="H8" s="627"/>
      <c r="I8" s="627"/>
      <c r="J8" s="627"/>
      <c r="K8" s="627"/>
      <c r="L8" s="627"/>
      <c r="M8" s="627"/>
      <c r="N8" s="627"/>
      <c r="O8" s="627"/>
    </row>
    <row r="9" spans="1:15" x14ac:dyDescent="0.2">
      <c r="A9" s="76" t="s">
        <v>73</v>
      </c>
      <c r="B9" s="81" t="e">
        <f>'Krok 1- Kalkulačka '!#REF!</f>
        <v>#REF!</v>
      </c>
      <c r="C9" s="84" t="e">
        <f>'Krok 1- Kalkulačka '!#REF!</f>
        <v>#REF!</v>
      </c>
      <c r="E9" s="627"/>
      <c r="F9" s="627"/>
      <c r="G9" s="627"/>
      <c r="H9" s="627"/>
      <c r="I9" s="627"/>
      <c r="J9" s="627"/>
      <c r="K9" s="627"/>
      <c r="L9" s="627"/>
      <c r="M9" s="627"/>
      <c r="N9" s="627"/>
      <c r="O9" s="627"/>
    </row>
    <row r="10" spans="1:15" ht="45" x14ac:dyDescent="0.2">
      <c r="A10" s="77" t="s">
        <v>74</v>
      </c>
      <c r="B10" s="82" t="e">
        <f>SUM(B6:B9)</f>
        <v>#REF!</v>
      </c>
      <c r="C10" s="85" t="e">
        <f>SUM(C6:C9)</f>
        <v>#REF!</v>
      </c>
      <c r="E10" s="127">
        <f>'Krok 1- Kalkulačka '!B9</f>
        <v>1</v>
      </c>
      <c r="F10" s="127" t="str">
        <f>'Krok 1- Kalkulačka '!C9</f>
        <v xml:space="preserve">Zúženie náležitostí veriteľského návrhu na vyhlásenie konkurzu </v>
      </c>
      <c r="G10" s="127" t="str">
        <f>'Krok 1- Kalkulačka '!E9</f>
        <v>§ 12 ods. 3</v>
      </c>
      <c r="H10" s="127" t="str">
        <f>'Krok 1- Kalkulačka '!F9</f>
        <v>1.SK</v>
      </c>
      <c r="I10" s="127">
        <f>'Krok 1- Kalkulačka '!G9</f>
        <v>45931</v>
      </c>
      <c r="J10" s="127" t="str">
        <f>'Krok 1- Kalkulačka '!K9</f>
        <v>veritelia, ktorí podávajú návrh na vyhlásenie konkurzu</v>
      </c>
      <c r="K10" s="127">
        <f>'Krok 1- Kalkulačka '!L9</f>
        <v>278</v>
      </c>
      <c r="L10" s="127" t="e">
        <f>'Krok 1- Kalkulačka '!#REF!</f>
        <v>#REF!</v>
      </c>
      <c r="M10" s="128">
        <f>'Krok 1- Kalkulačka '!DL9</f>
        <v>1.5216015625000001</v>
      </c>
      <c r="N10" s="128">
        <f>'Krok 1- Kalkulačka '!DO9</f>
        <v>423.00523437500004</v>
      </c>
      <c r="O10" s="127" t="str">
        <f>'Krok 1- Kalkulačka '!N9</f>
        <v>Out (znižuje náklady)</v>
      </c>
    </row>
    <row r="11" spans="1:15" ht="20.25" customHeight="1" x14ac:dyDescent="0.2">
      <c r="A11" s="77" t="s">
        <v>62</v>
      </c>
      <c r="B11" s="83"/>
      <c r="C11" s="86"/>
      <c r="E11" s="127">
        <f>'Krok 1- Kalkulačka '!B12</f>
        <v>2</v>
      </c>
      <c r="F11" s="127" t="str">
        <f>'Krok 1- Kalkulačka '!C12</f>
        <v xml:space="preserve">Zrušenie povinnosti úradne osvedčeného podpisu na zozname záväzkov dlžníka </v>
      </c>
      <c r="G11" s="127" t="str">
        <f>'Krok 1- Kalkulačka '!E12</f>
        <v>§ 21 ods. 2</v>
      </c>
      <c r="H11" s="127" t="str">
        <f>'Krok 1- Kalkulačka '!F12</f>
        <v>1.SK</v>
      </c>
      <c r="I11" s="127">
        <f>'Krok 1- Kalkulačka '!G12</f>
        <v>45931</v>
      </c>
      <c r="J11" s="127" t="str">
        <f>'Krok 1- Kalkulačka '!K12</f>
        <v>úpadca</v>
      </c>
      <c r="K11" s="127">
        <f>'Krok 1- Kalkulačka '!L12</f>
        <v>278</v>
      </c>
      <c r="L11" s="127" t="e">
        <f>'Krok 1- Kalkulačka '!#REF!</f>
        <v>#REF!</v>
      </c>
      <c r="M11" s="128">
        <f>'Krok 1- Kalkulačka '!DL12</f>
        <v>3.5124023437500003</v>
      </c>
      <c r="N11" s="128">
        <f>'Krok 1- Kalkulačka '!DO12</f>
        <v>976.44785156250009</v>
      </c>
      <c r="O11" s="127" t="str">
        <f>'Krok 1- Kalkulačka '!N12</f>
        <v>Out (znižuje náklady)</v>
      </c>
    </row>
    <row r="12" spans="1:15" ht="22.5" x14ac:dyDescent="0.2">
      <c r="A12" s="76" t="s">
        <v>85</v>
      </c>
      <c r="B12" s="82" t="e">
        <f>'Krok 1- Kalkulačka '!#REF!</f>
        <v>#REF!</v>
      </c>
      <c r="C12" s="85" t="e">
        <f>'Krok 1- Kalkulačka '!#REF!</f>
        <v>#REF!</v>
      </c>
      <c r="E12" s="127">
        <f>'Krok 1- Kalkulačka '!B15</f>
        <v>3</v>
      </c>
      <c r="F12" s="127" t="str">
        <f>'Krok 1- Kalkulačka '!C15</f>
        <v xml:space="preserve">Zrušenie povinnosti úradne osvedčeného podpisu na zozname spriaznených </v>
      </c>
      <c r="G12" s="127" t="str">
        <f>'Krok 1- Kalkulačka '!E15</f>
        <v>§ 21 ods. 2</v>
      </c>
      <c r="H12" s="127" t="str">
        <f>'Krok 1- Kalkulačka '!F15</f>
        <v>1.SK</v>
      </c>
      <c r="I12" s="127">
        <f>'Krok 1- Kalkulačka '!G15</f>
        <v>45931</v>
      </c>
      <c r="J12" s="127" t="str">
        <f>'Krok 1- Kalkulačka '!K15</f>
        <v>úpadca</v>
      </c>
      <c r="K12" s="127">
        <f>'Krok 1- Kalkulačka '!L15</f>
        <v>278</v>
      </c>
      <c r="L12" s="127" t="e">
        <f>'Krok 1- Kalkulačka '!#REF!</f>
        <v>#REF!</v>
      </c>
      <c r="M12" s="128">
        <f>'Krok 1- Kalkulačka '!DL15</f>
        <v>3.5124023437500003</v>
      </c>
      <c r="N12" s="128">
        <f>'Krok 1- Kalkulačka '!DO15</f>
        <v>976.44785156250009</v>
      </c>
      <c r="O12" s="127" t="str">
        <f>'Krok 1- Kalkulačka '!N15</f>
        <v>Out (znižuje náklady)</v>
      </c>
    </row>
    <row r="13" spans="1:15" ht="35.25" x14ac:dyDescent="0.2">
      <c r="A13" s="76" t="s">
        <v>125</v>
      </c>
      <c r="B13" s="81">
        <f>'Krok 1- Kalkulačka '!CT250</f>
        <v>0</v>
      </c>
      <c r="C13" s="84">
        <f>'Krok 1- Kalkulačka '!DF250</f>
        <v>0</v>
      </c>
      <c r="E13" s="127">
        <f>'Krok 1- Kalkulačka '!B18</f>
        <v>4</v>
      </c>
      <c r="F13" s="127" t="str">
        <f>'Krok 1- Kalkulačka '!C18</f>
        <v>Zrušenie povinnosti úradne osvedčeného podpisu na zozname majetku dlžníka</v>
      </c>
      <c r="G13" s="127" t="str">
        <f>'Krok 1- Kalkulačka '!E18</f>
        <v>§ 21 ods. 2</v>
      </c>
      <c r="H13" s="127" t="str">
        <f>'Krok 1- Kalkulačka '!F18</f>
        <v>1.SK</v>
      </c>
      <c r="I13" s="127">
        <f>'Krok 1- Kalkulačka '!G18</f>
        <v>45931</v>
      </c>
      <c r="J13" s="127" t="str">
        <f>'Krok 1- Kalkulačka '!K18</f>
        <v>úpadca</v>
      </c>
      <c r="K13" s="127">
        <f>'Krok 1- Kalkulačka '!L18</f>
        <v>278</v>
      </c>
      <c r="L13" s="127" t="e">
        <f>'Krok 1- Kalkulačka '!#REF!</f>
        <v>#REF!</v>
      </c>
      <c r="M13" s="128">
        <f>'Krok 1- Kalkulačka '!DL18</f>
        <v>3.5124023437500003</v>
      </c>
      <c r="N13" s="128">
        <f>'Krok 1- Kalkulačka '!DO18</f>
        <v>976.44785156250009</v>
      </c>
      <c r="O13" s="127" t="str">
        <f>'Krok 1- Kalkulačka '!N18</f>
        <v>Out (znižuje náklady)</v>
      </c>
    </row>
    <row r="14" spans="1:15" ht="13.5" customHeight="1" x14ac:dyDescent="0.2">
      <c r="A14" s="624"/>
      <c r="B14" s="625"/>
      <c r="C14" s="626"/>
      <c r="E14" s="127">
        <f>'Krok 1- Kalkulačka '!B21</f>
        <v>5</v>
      </c>
      <c r="F14" s="127" t="str">
        <f>'Krok 1- Kalkulačka '!C21</f>
        <v xml:space="preserve">Zrušenie povinnosti úradne osvedčeného podpisu na zozname majetku úpadcu </v>
      </c>
      <c r="G14" s="127" t="str">
        <f>'Krok 1- Kalkulačka '!E21</f>
        <v>§ 73 ods. 2</v>
      </c>
      <c r="H14" s="127" t="str">
        <f>'Krok 1- Kalkulačka '!F21</f>
        <v>1.SK</v>
      </c>
      <c r="I14" s="127">
        <f>'Krok 1- Kalkulačka '!G21</f>
        <v>45931</v>
      </c>
      <c r="J14" s="127" t="str">
        <f>'Krok 1- Kalkulačka '!K21</f>
        <v>úpadca</v>
      </c>
      <c r="K14" s="127">
        <f>'Krok 1- Kalkulačka '!L21</f>
        <v>139</v>
      </c>
      <c r="L14" s="127" t="e">
        <f>'Krok 1- Kalkulačka '!#REF!</f>
        <v>#REF!</v>
      </c>
      <c r="M14" s="128">
        <f>'Krok 1- Kalkulačka '!DL21</f>
        <v>3.5124023437500003</v>
      </c>
      <c r="N14" s="128">
        <f>'Krok 1- Kalkulačka '!DO21</f>
        <v>488.22392578125005</v>
      </c>
      <c r="O14" s="127" t="str">
        <f>'Krok 1- Kalkulačka '!N21</f>
        <v>Out (znižuje náklady)</v>
      </c>
    </row>
    <row r="15" spans="1:15" ht="22.5" x14ac:dyDescent="0.2">
      <c r="A15" s="76" t="s">
        <v>86</v>
      </c>
      <c r="B15" s="81" t="s">
        <v>50</v>
      </c>
      <c r="C15" s="84" t="s">
        <v>49</v>
      </c>
      <c r="E15" s="127">
        <f>'Krok 1- Kalkulačka '!B24</f>
        <v>6</v>
      </c>
      <c r="F15" s="127" t="str">
        <f>'Krok 1- Kalkulačka '!C24</f>
        <v xml:space="preserve">Zrušenie povinnosti úradne osvedčeného podpisu na doplnení zoznamu majetku úpadcu </v>
      </c>
      <c r="G15" s="127" t="str">
        <f>'Krok 1- Kalkulačka '!E24</f>
        <v>§ 73 ods. 2</v>
      </c>
      <c r="H15" s="127" t="str">
        <f>'Krok 1- Kalkulačka '!F24</f>
        <v>1.SK</v>
      </c>
      <c r="I15" s="127">
        <f>'Krok 1- Kalkulačka '!G24</f>
        <v>45931</v>
      </c>
      <c r="J15" s="127" t="str">
        <f>'Krok 1- Kalkulačka '!K24</f>
        <v>úpadca</v>
      </c>
      <c r="K15" s="127">
        <f>'Krok 1- Kalkulačka '!L24</f>
        <v>139</v>
      </c>
      <c r="L15" s="127" t="e">
        <f>'Krok 1- Kalkulačka '!#REF!</f>
        <v>#REF!</v>
      </c>
      <c r="M15" s="128">
        <f>'Krok 1- Kalkulačka '!DL24</f>
        <v>3.5124023437500003</v>
      </c>
      <c r="N15" s="128">
        <f>'Krok 1- Kalkulačka '!DO24</f>
        <v>488.22392578125005</v>
      </c>
      <c r="O15" s="127" t="str">
        <f>'Krok 1- Kalkulačka '!N24</f>
        <v>Out (znižuje náklady)</v>
      </c>
    </row>
    <row r="16" spans="1:15" ht="33.7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2025-02-20T14:28:55Z</cp:lastPrinted>
  <dcterms:created xsi:type="dcterms:W3CDTF">2014-07-30T13:24:38Z</dcterms:created>
  <dcterms:modified xsi:type="dcterms:W3CDTF">2025-05-02T04:45:56Z</dcterms:modified>
</cp:coreProperties>
</file>