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I:\PP\PRO\INTERNE\ODLP\LEGISLATÍVA\2024\2024 novela patentového plus súvisiace\9 vláda\Doložka vybraných vplyvov a analýzy\"/>
    </mc:Choice>
  </mc:AlternateContent>
  <xr:revisionPtr revIDLastSave="0" documentId="13_ncr:1_{8816106E-E2ED-46C5-8724-82D3334E0B58}" xr6:coauthVersionLast="47" xr6:coauthVersionMax="47" xr10:uidLastSave="{00000000-0000-0000-0000-000000000000}"/>
  <bookViews>
    <workbookView xWindow="-120" yWindow="-120" windowWidth="29040" windowHeight="15840" xr2:uid="{00000000-000D-0000-FFFF-FFFF00000000}"/>
  </bookViews>
  <sheets>
    <sheet name="sumár_spravne poplatky" sheetId="2" r:id="rId1"/>
  </sheets>
  <definedNames>
    <definedName name="_xlnm._FilterDatabase" localSheetId="0" hidden="1">'sumár_spravne poplatky'!$B$1:$M$1</definedName>
    <definedName name="_xlnm.Print_Titles" localSheetId="0">'sumár_spravne poplatky'!$1:$1</definedName>
    <definedName name="_xlnm.Print_Area" localSheetId="0">'sumár_spravne poplatky'!$A:$M</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4" i="2" l="1"/>
  <c r="L124" i="2"/>
  <c r="F124" i="2"/>
  <c r="L30" i="2"/>
  <c r="K3" i="2"/>
  <c r="L3" i="2" s="1"/>
  <c r="K28" i="2"/>
  <c r="L28" i="2" s="1"/>
  <c r="K5" i="2"/>
  <c r="L5" i="2" s="1"/>
  <c r="F96" i="2"/>
  <c r="K137" i="2"/>
  <c r="L137" i="2" s="1"/>
  <c r="K136" i="2"/>
  <c r="L136" i="2" s="1"/>
  <c r="K135" i="2"/>
  <c r="L135" i="2" s="1"/>
  <c r="K134" i="2"/>
  <c r="L134" i="2" s="1"/>
  <c r="K133" i="2"/>
  <c r="L133" i="2" s="1"/>
  <c r="K132" i="2"/>
  <c r="L132" i="2" s="1"/>
  <c r="K130" i="2"/>
  <c r="L130" i="2" s="1"/>
  <c r="K123" i="2"/>
  <c r="L123" i="2" s="1"/>
  <c r="K121" i="2"/>
  <c r="L121" i="2" s="1"/>
  <c r="K116" i="2"/>
  <c r="L116" i="2" s="1"/>
  <c r="L110" i="2"/>
  <c r="K109" i="2"/>
  <c r="L109" i="2" s="1"/>
  <c r="K105" i="2"/>
  <c r="L105" i="2" s="1"/>
  <c r="K104" i="2"/>
  <c r="L104" i="2" s="1"/>
  <c r="K103" i="2"/>
  <c r="L103" i="2" s="1"/>
  <c r="K102" i="2"/>
  <c r="L102" i="2" s="1"/>
  <c r="K101" i="2"/>
  <c r="L101" i="2" s="1"/>
  <c r="K100" i="2"/>
  <c r="L100" i="2" s="1"/>
  <c r="K99" i="2"/>
  <c r="L99" i="2" s="1"/>
  <c r="K98" i="2"/>
  <c r="L98" i="2" s="1"/>
  <c r="K96" i="2"/>
  <c r="L96" i="2" s="1"/>
  <c r="K89" i="2"/>
  <c r="L89" i="2" s="1"/>
  <c r="K88" i="2"/>
  <c r="L88" i="2" s="1"/>
  <c r="K86" i="2"/>
  <c r="L86" i="2" s="1"/>
  <c r="K85" i="2"/>
  <c r="L85" i="2" s="1"/>
  <c r="K83" i="2"/>
  <c r="L83" i="2" s="1"/>
  <c r="K82" i="2"/>
  <c r="L82" i="2" s="1"/>
  <c r="K80" i="2"/>
  <c r="L80" i="2" s="1"/>
  <c r="K63" i="2"/>
  <c r="L63" i="2" s="1"/>
  <c r="K62" i="2"/>
  <c r="L62" i="2" s="1"/>
  <c r="K61" i="2"/>
  <c r="L61" i="2" s="1"/>
  <c r="K60" i="2"/>
  <c r="L60" i="2" s="1"/>
  <c r="K58" i="2"/>
  <c r="L58" i="2" s="1"/>
  <c r="K48" i="2"/>
  <c r="L48" i="2" s="1"/>
  <c r="K47" i="2"/>
  <c r="L47" i="2" s="1"/>
  <c r="L46" i="2"/>
  <c r="K45" i="2"/>
  <c r="L45" i="2" s="1"/>
  <c r="K41" i="2"/>
  <c r="L41" i="2" s="1"/>
  <c r="K40" i="2"/>
  <c r="L40" i="2" s="1"/>
  <c r="K36" i="2"/>
  <c r="L36" i="2" s="1"/>
  <c r="K34" i="2"/>
  <c r="L34" i="2" s="1"/>
  <c r="K25" i="2"/>
  <c r="L25" i="2" s="1"/>
  <c r="K24" i="2"/>
  <c r="L24" i="2" s="1"/>
  <c r="K22" i="2"/>
  <c r="L22" i="2" s="1"/>
  <c r="K17" i="2"/>
  <c r="L17" i="2" s="1"/>
  <c r="K16" i="2"/>
  <c r="L16" i="2" s="1"/>
  <c r="L4" i="2" l="1"/>
  <c r="I3" i="2"/>
  <c r="I137" i="2" l="1"/>
  <c r="I136" i="2"/>
  <c r="I135" i="2"/>
  <c r="I134" i="2"/>
  <c r="I133" i="2"/>
  <c r="I132" i="2"/>
  <c r="I130" i="2"/>
  <c r="I129" i="2"/>
  <c r="I128" i="2"/>
  <c r="I127" i="2"/>
  <c r="I126" i="2"/>
  <c r="I124" i="2"/>
  <c r="I123" i="2"/>
  <c r="I122" i="2"/>
  <c r="I121" i="2"/>
  <c r="I120" i="2"/>
  <c r="I118" i="2"/>
  <c r="I117" i="2"/>
  <c r="I116" i="2"/>
  <c r="I115" i="2"/>
  <c r="I114" i="2"/>
  <c r="I113" i="2"/>
  <c r="I112" i="2"/>
  <c r="I110" i="2"/>
  <c r="I109" i="2"/>
  <c r="I108" i="2"/>
  <c r="I105" i="2"/>
  <c r="I104" i="2"/>
  <c r="I103" i="2"/>
  <c r="I102" i="2"/>
  <c r="I101" i="2"/>
  <c r="I100" i="2"/>
  <c r="I99" i="2"/>
  <c r="I98" i="2"/>
  <c r="I96" i="2"/>
  <c r="I94" i="2"/>
  <c r="I93" i="2"/>
  <c r="I92" i="2"/>
  <c r="I91" i="2"/>
  <c r="I89" i="2"/>
  <c r="I88" i="2"/>
  <c r="I86" i="2"/>
  <c r="I85" i="2"/>
  <c r="I84" i="2"/>
  <c r="I83" i="2"/>
  <c r="I82" i="2"/>
  <c r="I81" i="2"/>
  <c r="I80" i="2"/>
  <c r="I78" i="2"/>
  <c r="I77" i="2"/>
  <c r="I76" i="2"/>
  <c r="I75" i="2"/>
  <c r="I73" i="2"/>
  <c r="I72" i="2"/>
  <c r="I69" i="2"/>
  <c r="I68" i="2"/>
  <c r="I67" i="2"/>
  <c r="I66" i="2"/>
  <c r="I64" i="2"/>
  <c r="I63" i="2"/>
  <c r="I62" i="2"/>
  <c r="I61" i="2"/>
  <c r="I60" i="2"/>
  <c r="I59" i="2"/>
  <c r="I58" i="2"/>
  <c r="I57" i="2"/>
  <c r="I56" i="2"/>
  <c r="I55" i="2"/>
  <c r="I54" i="2"/>
  <c r="I52" i="2"/>
  <c r="I51" i="2"/>
  <c r="I48" i="2"/>
  <c r="I47" i="2"/>
  <c r="I45" i="2"/>
  <c r="I44" i="2"/>
  <c r="I43" i="2"/>
  <c r="I42" i="2"/>
  <c r="I41" i="2"/>
  <c r="I40" i="2"/>
  <c r="I39" i="2"/>
  <c r="I38" i="2"/>
  <c r="I37" i="2"/>
  <c r="I36" i="2"/>
  <c r="I35" i="2"/>
  <c r="I34" i="2"/>
  <c r="I33" i="2"/>
  <c r="I32" i="2"/>
  <c r="I28" i="2"/>
  <c r="I27" i="2"/>
  <c r="I25" i="2"/>
  <c r="I24" i="2"/>
  <c r="I23" i="2"/>
  <c r="I22" i="2"/>
  <c r="I21" i="2"/>
  <c r="I20" i="2"/>
  <c r="I19" i="2"/>
  <c r="I18" i="2"/>
  <c r="I17" i="2"/>
  <c r="I16" i="2"/>
  <c r="I14" i="2"/>
  <c r="I13" i="2"/>
  <c r="I10" i="2"/>
  <c r="I9" i="2"/>
  <c r="I8" i="2"/>
  <c r="I7" i="2"/>
  <c r="I4" i="2"/>
  <c r="F137" i="2"/>
  <c r="F136" i="2"/>
  <c r="F135" i="2"/>
  <c r="F134" i="2"/>
  <c r="F133" i="2"/>
  <c r="F132" i="2"/>
  <c r="F131" i="2"/>
  <c r="F130" i="2"/>
  <c r="F129" i="2"/>
  <c r="K129" i="2" s="1"/>
  <c r="L129" i="2" s="1"/>
  <c r="F128" i="2"/>
  <c r="K128" i="2" s="1"/>
  <c r="L128" i="2" s="1"/>
  <c r="F127" i="2"/>
  <c r="K127" i="2" s="1"/>
  <c r="L127" i="2" s="1"/>
  <c r="F126" i="2"/>
  <c r="K126" i="2" s="1"/>
  <c r="L126" i="2" s="1"/>
  <c r="F125" i="2"/>
  <c r="F122" i="2"/>
  <c r="L122" i="2" s="1"/>
  <c r="F120" i="2"/>
  <c r="L120" i="2" s="1"/>
  <c r="F119" i="2"/>
  <c r="F118" i="2"/>
  <c r="K118" i="2" s="1"/>
  <c r="L118" i="2" s="1"/>
  <c r="F117" i="2"/>
  <c r="K117" i="2" s="1"/>
  <c r="L117" i="2" s="1"/>
  <c r="F116" i="2"/>
  <c r="F115" i="2"/>
  <c r="K115" i="2" s="1"/>
  <c r="L115" i="2" s="1"/>
  <c r="F114" i="2"/>
  <c r="K114" i="2" s="1"/>
  <c r="L114" i="2" s="1"/>
  <c r="F113" i="2"/>
  <c r="K113" i="2" s="1"/>
  <c r="L113" i="2" s="1"/>
  <c r="F112" i="2"/>
  <c r="K112" i="2" s="1"/>
  <c r="L112" i="2" s="1"/>
  <c r="F111" i="2"/>
  <c r="F110" i="2"/>
  <c r="F108" i="2"/>
  <c r="K108" i="2" s="1"/>
  <c r="L108" i="2" s="1"/>
  <c r="F107" i="2"/>
  <c r="F106" i="2"/>
  <c r="F105" i="2"/>
  <c r="F104" i="2"/>
  <c r="F103" i="2"/>
  <c r="F102" i="2"/>
  <c r="F101" i="2"/>
  <c r="F100" i="2"/>
  <c r="F99" i="2"/>
  <c r="F98" i="2"/>
  <c r="F97" i="2"/>
  <c r="F95" i="2"/>
  <c r="F94" i="2"/>
  <c r="K94" i="2" s="1"/>
  <c r="L94" i="2" s="1"/>
  <c r="F93" i="2"/>
  <c r="K93" i="2" s="1"/>
  <c r="L93" i="2" s="1"/>
  <c r="F92" i="2"/>
  <c r="K92" i="2" s="1"/>
  <c r="L92" i="2" s="1"/>
  <c r="F91" i="2"/>
  <c r="K91" i="2" s="1"/>
  <c r="L91" i="2" s="1"/>
  <c r="F90" i="2"/>
  <c r="F87" i="2"/>
  <c r="F84" i="2"/>
  <c r="K84" i="2" s="1"/>
  <c r="L84" i="2" s="1"/>
  <c r="F81" i="2"/>
  <c r="K81" i="2" s="1"/>
  <c r="L81" i="2" s="1"/>
  <c r="F79" i="2"/>
  <c r="F78" i="2"/>
  <c r="K78" i="2" s="1"/>
  <c r="L78" i="2" s="1"/>
  <c r="F77" i="2"/>
  <c r="K77" i="2" s="1"/>
  <c r="L77" i="2" s="1"/>
  <c r="F76" i="2"/>
  <c r="K76" i="2" s="1"/>
  <c r="L76" i="2" s="1"/>
  <c r="F75" i="2"/>
  <c r="K75" i="2" s="1"/>
  <c r="L75" i="2" s="1"/>
  <c r="F74" i="2"/>
  <c r="F73" i="2"/>
  <c r="K73" i="2" s="1"/>
  <c r="L73" i="2" s="1"/>
  <c r="F72" i="2"/>
  <c r="K72" i="2" s="1"/>
  <c r="L72" i="2" s="1"/>
  <c r="F71" i="2"/>
  <c r="F70" i="2"/>
  <c r="F69" i="2"/>
  <c r="K69" i="2" s="1"/>
  <c r="L69" i="2" s="1"/>
  <c r="F68" i="2"/>
  <c r="K68" i="2" s="1"/>
  <c r="F67" i="2"/>
  <c r="K67" i="2" s="1"/>
  <c r="L67" i="2" s="1"/>
  <c r="F65" i="2"/>
  <c r="F64" i="2"/>
  <c r="K64" i="2" s="1"/>
  <c r="L64" i="2" s="1"/>
  <c r="F59" i="2"/>
  <c r="K59" i="2" s="1"/>
  <c r="L59" i="2" s="1"/>
  <c r="F57" i="2"/>
  <c r="K57" i="2" s="1"/>
  <c r="L57" i="2" s="1"/>
  <c r="F56" i="2"/>
  <c r="K56" i="2" s="1"/>
  <c r="L56" i="2" s="1"/>
  <c r="F55" i="2"/>
  <c r="K55" i="2" s="1"/>
  <c r="L55" i="2" s="1"/>
  <c r="F54" i="2"/>
  <c r="K54" i="2" s="1"/>
  <c r="L54" i="2" s="1"/>
  <c r="F53" i="2"/>
  <c r="F52" i="2"/>
  <c r="K52" i="2" s="1"/>
  <c r="L52" i="2" s="1"/>
  <c r="F51" i="2"/>
  <c r="K51" i="2" s="1"/>
  <c r="L51" i="2" s="1"/>
  <c r="F50" i="2"/>
  <c r="F49" i="2"/>
  <c r="F48" i="2"/>
  <c r="F47" i="2"/>
  <c r="F44" i="2"/>
  <c r="K44" i="2" s="1"/>
  <c r="L44" i="2" s="1"/>
  <c r="F43" i="2"/>
  <c r="K43" i="2" s="1"/>
  <c r="L43" i="2" s="1"/>
  <c r="F42" i="2"/>
  <c r="K42" i="2" s="1"/>
  <c r="L42" i="2" s="1"/>
  <c r="F39" i="2"/>
  <c r="K39" i="2" s="1"/>
  <c r="L39" i="2" s="1"/>
  <c r="F38" i="2"/>
  <c r="K38" i="2" s="1"/>
  <c r="L38" i="2" s="1"/>
  <c r="F37" i="2"/>
  <c r="K37" i="2" s="1"/>
  <c r="L37" i="2" s="1"/>
  <c r="F35" i="2"/>
  <c r="K35" i="2" s="1"/>
  <c r="L35" i="2" s="1"/>
  <c r="F33" i="2"/>
  <c r="K33" i="2" s="1"/>
  <c r="L33" i="2" s="1"/>
  <c r="F32" i="2"/>
  <c r="K32" i="2" s="1"/>
  <c r="L32" i="2" s="1"/>
  <c r="F30" i="2"/>
  <c r="F29" i="2"/>
  <c r="F27" i="2"/>
  <c r="K27" i="2" s="1"/>
  <c r="L27" i="2" s="1"/>
  <c r="F26" i="2"/>
  <c r="F23" i="2"/>
  <c r="K23" i="2" s="1"/>
  <c r="L23" i="2" s="1"/>
  <c r="F22" i="2"/>
  <c r="F21" i="2"/>
  <c r="K21" i="2" s="1"/>
  <c r="L21" i="2" s="1"/>
  <c r="F20" i="2"/>
  <c r="K20" i="2" s="1"/>
  <c r="L20" i="2" s="1"/>
  <c r="F19" i="2"/>
  <c r="K19" i="2" s="1"/>
  <c r="L19" i="2" s="1"/>
  <c r="F18" i="2"/>
  <c r="K18" i="2" s="1"/>
  <c r="L18" i="2" s="1"/>
  <c r="F15" i="2"/>
  <c r="F14" i="2"/>
  <c r="K14" i="2" s="1"/>
  <c r="L14" i="2" s="1"/>
  <c r="F13" i="2"/>
  <c r="K13" i="2" s="1"/>
  <c r="L13" i="2" s="1"/>
  <c r="F12" i="2"/>
  <c r="F11" i="2"/>
  <c r="F10" i="2"/>
  <c r="F9" i="2"/>
  <c r="K9" i="2" s="1"/>
  <c r="L9" i="2" s="1"/>
  <c r="F8" i="2"/>
  <c r="K8" i="2" s="1"/>
  <c r="L8" i="2" s="1"/>
  <c r="F7" i="2"/>
  <c r="K7" i="2" s="1"/>
  <c r="L7" i="2" s="1"/>
  <c r="F6" i="2"/>
  <c r="F3" i="2"/>
  <c r="F2" i="2"/>
  <c r="L68" i="2" l="1"/>
  <c r="F66" i="2"/>
  <c r="K66" i="2" s="1"/>
  <c r="L66" i="2" s="1"/>
  <c r="L138" i="2" s="1"/>
  <c r="L139" i="2" s="1"/>
  <c r="G97" i="2" l="1"/>
  <c r="G95" i="2"/>
  <c r="G90" i="2"/>
  <c r="G87" i="2"/>
  <c r="G79" i="2"/>
  <c r="G74" i="2"/>
  <c r="G71" i="2"/>
  <c r="G70" i="2"/>
  <c r="G65" i="2"/>
</calcChain>
</file>

<file path=xl/sharedStrings.xml><?xml version="1.0" encoding="utf-8"?>
<sst xmlns="http://schemas.openxmlformats.org/spreadsheetml/2006/main" count="365" uniqueCount="232">
  <si>
    <t>Správny poplatok - názov</t>
  </si>
  <si>
    <t>Navrhovaná sadzba</t>
  </si>
  <si>
    <t>Odôvodnenie</t>
  </si>
  <si>
    <t/>
  </si>
  <si>
    <t>Priemyselné práva</t>
  </si>
  <si>
    <t>Položka 214</t>
  </si>
  <si>
    <t>b) Žiadosť na vykonanie odbornej skúšky alebo skúšky spôsobilosti na výkon povolania patentového zástupcu</t>
  </si>
  <si>
    <t>Položka 215</t>
  </si>
  <si>
    <t>Podanie žiadosti v konaniach podľa tejto časti sadzobníka o</t>
  </si>
  <si>
    <t>a) pokračovanie v konaní</t>
  </si>
  <si>
    <t>b) uvedenie do predošlého stavu</t>
  </si>
  <si>
    <t>c) druhé a každé ďalšie predĺženie lehoty</t>
  </si>
  <si>
    <t>d) vydanie osvedčenia o práve prednosti, za každé osvedčenie</t>
  </si>
  <si>
    <t>Patenty, Európske patenty, Dodatkové ochranné osvedčenia</t>
  </si>
  <si>
    <t>Položka 216</t>
  </si>
  <si>
    <t>a) Podanie patentovej prihlášky</t>
  </si>
  <si>
    <t>1. pôvodcom alebo spolupôvodcami</t>
  </si>
  <si>
    <t>2. iným prihlasovateľom ako pôvodcom alebo prihlasovateľmi, ktorí nie sú zhodní so spolupôvodcami</t>
  </si>
  <si>
    <t>b) Podanie žiadosti o</t>
  </si>
  <si>
    <t>1. dodatočné priznanie práva prednosti</t>
  </si>
  <si>
    <t>2. dodatočné uznanie prioritného dokladu</t>
  </si>
  <si>
    <t>3. zverejnenie patentovej prihlášky pred lehotou ustanovenou zákonom</t>
  </si>
  <si>
    <t>7. zápis nútenej licencie, alebo zápis jej zrušenia do registra</t>
  </si>
  <si>
    <t>c) Podanie žiadosti o vykonanie úplného prieskumu patentovej prihlášky</t>
  </si>
  <si>
    <t>1. do 10 uplatnených patentových nárokov</t>
  </si>
  <si>
    <t>2. za každý ďalší uplatnený patentový nárok</t>
  </si>
  <si>
    <t>d) Vydanie patentovej listiny</t>
  </si>
  <si>
    <t>1. v rozsahu do 10 strán napísaných strojom alebo výkresov</t>
  </si>
  <si>
    <t>2. za každú ďalšiu strojom napísanú stranu alebo výkres</t>
  </si>
  <si>
    <t>e) Podanie žiadosti o udelenie dodatkového ochranného osvedčenia</t>
  </si>
  <si>
    <t xml:space="preserve">f) Predĺženie doby platnosti dodatkového ochranného osvedčenia podľa osobitného predpisu </t>
  </si>
  <si>
    <t>g) Podanie návrhu na zmenu doby platnosti dodatkového ochranného osvedčenia</t>
  </si>
  <si>
    <t>h) Podanie žiadosti o vykonanie rešerše v prioritnej lehote</t>
  </si>
  <si>
    <t>Položka 216a</t>
  </si>
  <si>
    <t>b) Zverejnenie a sprístupnenie prekladu patentových nárokov alebo opraveného prekladu patentových nárokov verejnosti a oznámenie vo Vestníku Úradu priemyselného vlastníctva Slovenskej republiky</t>
  </si>
  <si>
    <t>c) Zverejnenie a sprístupnenie prekladu alebo opraveného prekladu, alebo prekladu zmeneného znenia európskeho patentu</t>
  </si>
  <si>
    <t>d) Zverejnenie a sprístupnenie predloženého prekladu európskeho patentového spisu v dodatočnej lehote</t>
  </si>
  <si>
    <t>Položka 217</t>
  </si>
  <si>
    <t>a) Podanie žiadosti o určenie</t>
  </si>
  <si>
    <t xml:space="preserve">b) Podanie návrhu na zrušenie patentu </t>
  </si>
  <si>
    <t>c) Podanie návrhu na zrušenie európskeho patentu</t>
  </si>
  <si>
    <t>Položka 220</t>
  </si>
  <si>
    <t>a) Za úkony úradu spojené s podaním medzinárodnej prihlášky podľa Zmluvy o patentovej spolupráci</t>
  </si>
  <si>
    <t>b) Za úkony úradu spojené s oneskoreným predložením prekladu</t>
  </si>
  <si>
    <t>c) Za úkony úradu spojené s oneskorenou platbou poplatku za medzinárodné podanie a medzinárodnú rešerš</t>
  </si>
  <si>
    <t>d) Za odoslanie archívnej a rešeršnej kópie do Medzinárodného úradu, ak úrad nie je príslušným prijímacím úradom</t>
  </si>
  <si>
    <t>e) Za obnovenie práva na prioritu</t>
  </si>
  <si>
    <t>Úžitkové vzory</t>
  </si>
  <si>
    <t>Položka 221</t>
  </si>
  <si>
    <t>a) Podanie prihlášky úžitkového vzoru</t>
  </si>
  <si>
    <t>1. odklad zverejnenia prihlášky</t>
  </si>
  <si>
    <t>Položka 222</t>
  </si>
  <si>
    <t>b) Podanie námietok proti zápisu úžitkového vzoru do registra</t>
  </si>
  <si>
    <t>c) Podanie návrhu na výmaz úžitkového vzoru z registra úžitkových vzorov</t>
  </si>
  <si>
    <t>Položka 223</t>
  </si>
  <si>
    <t>Predĺženie platnosti zápisu úžitkového vzoru</t>
  </si>
  <si>
    <t>1. po prvý raz o tri roky</t>
  </si>
  <si>
    <t>3. po druhý raz o tri roky</t>
  </si>
  <si>
    <t>Dizajny</t>
  </si>
  <si>
    <t>Položka 224</t>
  </si>
  <si>
    <t>a) Podanie jednoduchej prihlášky dizajnu</t>
  </si>
  <si>
    <t>b) Podanie hromadnej prihlášky dizajnu</t>
  </si>
  <si>
    <t>3. za každý ďalší dizajn v hromadnej prihláške prihlásený pôvodcom alebo spolupôvodcami</t>
  </si>
  <si>
    <t>c) Podanie žiadosti o</t>
  </si>
  <si>
    <t>1. odklad zverejnenia dizajnu</t>
  </si>
  <si>
    <t>Položka 225</t>
  </si>
  <si>
    <t>Podanie návrhu na výmaz</t>
  </si>
  <si>
    <t>1. zapísaného dizajnu z registra dizajnov</t>
  </si>
  <si>
    <t>2. za každý ďalší dizajn obsiahnutý v zapísanom dizajne</t>
  </si>
  <si>
    <t>Položka 226</t>
  </si>
  <si>
    <t>1. po prvý raz o päť rokov</t>
  </si>
  <si>
    <t>2. po druhý raz o päť rokov</t>
  </si>
  <si>
    <t>3. po tretí raz o päť rokov</t>
  </si>
  <si>
    <t>4. po štvrtý raz o päť rokov</t>
  </si>
  <si>
    <t>Topografie polovodičových výrobkov</t>
  </si>
  <si>
    <t>Položka 227</t>
  </si>
  <si>
    <t>a) Podanie prihlášky topografie polovodičových výrobkov</t>
  </si>
  <si>
    <t>1. zápis prevodu alebo prechodu prihlášky topografie polovodičových výrobkov na iného prihlasovateľa alebo prevodu alebo prechodu zapísanej topografie polovodičových výrobkov na iného majiteľa</t>
  </si>
  <si>
    <t>3. zápis licenčnej zmluvy alebo zápis jej ukončenia do registra topografií polovodičových výrobkov, za každú topografiu polovodičových výrobkov</t>
  </si>
  <si>
    <t>6. zápis súdneho sporu alebo zápis jeho ukončenia do registra</t>
  </si>
  <si>
    <t>Položka 228</t>
  </si>
  <si>
    <t>Návrh na výmaz topografie z registra topografií polovodičových výrobkov</t>
  </si>
  <si>
    <t>Ochranné známky</t>
  </si>
  <si>
    <t>Položka 229</t>
  </si>
  <si>
    <t>a) Podanie prihlášky alebo rozdelenej prihlášky</t>
  </si>
  <si>
    <t>1. individuálnej ochrannej známky do troch tried tovarov alebo služieb</t>
  </si>
  <si>
    <t>2. kolektívnej ochrannej známky do troch tried tovarov alebo služieb</t>
  </si>
  <si>
    <t>3. individuálnej alebo kolektívnej ochrannej známky, za každú triedu tovarov alebo služieb nad tri triedy</t>
  </si>
  <si>
    <t>3. zápis zúženia zoznamu tovarov alebo služieb ochrannej známky, zmenu licenčnej zmluvy alebo zmluvy o používaní kolektívnej ochrannej známky, úpravu v ochrannej známke</t>
  </si>
  <si>
    <t>Položka 230</t>
  </si>
  <si>
    <t>a) Návrh na zrušenie ochrannej známky alebo návrh na vyhlásenie ochrannej známky za neplatnú</t>
  </si>
  <si>
    <t>b) Podanie námietok proti zápisu označenia do registra ochranných známok</t>
  </si>
  <si>
    <t>Položka 231</t>
  </si>
  <si>
    <t>Obnova zápisu</t>
  </si>
  <si>
    <t>a) individuálnej ochrannej známky do troch tried tovarov alebo služieb</t>
  </si>
  <si>
    <t>b) kolektívnej ochrannej známky do troch tried tovarov alebo služieb</t>
  </si>
  <si>
    <t>e) individuálnej alebo kolektívnej ochrannej známky, za každú triedu tovarov alebo služieb nad tri triedy</t>
  </si>
  <si>
    <t>Položka 232</t>
  </si>
  <si>
    <t>Podanie žiadosti o</t>
  </si>
  <si>
    <t>a) medzinárodný zápis ochrannej známky</t>
  </si>
  <si>
    <t>b) obnovu medzinárodného zápisu ochrannej známky</t>
  </si>
  <si>
    <t>c) vyznačenie krajín nasledujúce po medzinárodnom zápise ochrannej známky</t>
  </si>
  <si>
    <t>e) zápis licencie pre medzinárodnú ochrannú známku</t>
  </si>
  <si>
    <t>Označenia pôvodu a zemepisné označenia</t>
  </si>
  <si>
    <t>Položka 233</t>
  </si>
  <si>
    <t>Podanie prihlášky označenia pôvodu výrobku alebo zemepisného označenia výrobku</t>
  </si>
  <si>
    <t>Položka 234</t>
  </si>
  <si>
    <t>Návrh na zrušenie označenia pôvodu výrobku alebo zemepisného označenia výrobku</t>
  </si>
  <si>
    <t>Položka 235</t>
  </si>
  <si>
    <t>a) Podanie žiadosti o medzinárodný zápis označenia pôvodu výrobku alebo zemepisného označenia výrobku</t>
  </si>
  <si>
    <t>b) Zápis zmeny v medzinárodnom registri označení pôvodu</t>
  </si>
  <si>
    <t>c) Podanie žiadosti o zápis označenia pôvodu výrobku alebo zemepisného označenia výrobku do registra Európskej komisie</t>
  </si>
  <si>
    <t>d) Podanie námietok proti žiadosti o zápis označenia pôvodu výrobku alebo zemepisného označenia výrobku do registra Európskej komisie</t>
  </si>
  <si>
    <t>4. zápis prevodu alebo prechodu práv z patentovej prihlášky na iného prihlasovateľa alebo prevodu alebo prechodu patentu na iného majiteľa do registra</t>
  </si>
  <si>
    <r>
      <t>5. zápis ďalšieho pôvodcu,</t>
    </r>
    <r>
      <rPr>
        <sz val="11"/>
        <rFont val="Calibri"/>
        <family val="2"/>
        <charset val="238"/>
        <scheme val="minor"/>
      </rPr>
      <t xml:space="preserve"> </t>
    </r>
    <r>
      <rPr>
        <sz val="9"/>
        <rFont val="Arial"/>
        <family val="2"/>
        <charset val="238"/>
      </rPr>
      <t>prihlasovateľa alebo majiteľa do registra alebo vymazanie pôvodcu, prihlasovateľa alebo majiteľa z registra</t>
    </r>
  </si>
  <si>
    <t>6. zápis licenčnej zmluvy alebo zápis jej ukončenia do registra, za každú patentovú prihlášku alebo patent</t>
  </si>
  <si>
    <r>
      <t>8. zápis záložného práva do registra alebo jeho výmaz z registra, za každú patentovú prihlášku alebo patent</t>
    </r>
    <r>
      <rPr>
        <sz val="11"/>
        <rFont val="Calibri"/>
        <family val="2"/>
        <charset val="238"/>
        <scheme val="minor"/>
      </rPr>
      <t xml:space="preserve"> </t>
    </r>
  </si>
  <si>
    <t>9. zápis súdneho sporu alebo zápis jeho ukončenia do registra, za každú patentovú prihlášku alebo patent</t>
  </si>
  <si>
    <t>10. zápis exekúcie alebo zápis jej ukončenia do registra, za každú patentovú prihlášku alebo patent</t>
  </si>
  <si>
    <t>a) Zmena európskej patentovej prihlášky na národnú patentovú prihlášku, národnú prihlášku úžitkového vzoru alebo národnú prihlášku osvedčenia o užitočnosti podľa čl. 135 ods. 2 a čl. 140 Európskeho patentového dohovoru, za každý štát</t>
  </si>
  <si>
    <t>2. zápis prevodu alebo prechodu práv z prihlášky úžitkového vzoru na iného prihlasovateľa alebo prevodu alebo prechodu úžitkového vzoru na iného majiteľa</t>
  </si>
  <si>
    <t xml:space="preserve">3. zápis ďalšieho pôvodcu, prihlasovateľa alebo majiteľa do registra alebo odstránenie  pôvodcu, prihlasovateľa alebo majiteľa z registra </t>
  </si>
  <si>
    <t>4. zápis licenčnej zmluvy alebo zápis jej ukončenia, za každú prihlášku úžitkového vzoru alebo úžitkový vzor</t>
  </si>
  <si>
    <t>6. zápis záložného práva do registra alebo jeho výmaz z registra, za každú prihlášku úžitkového vzoru alebo úžitkový vzor</t>
  </si>
  <si>
    <t>7. zápis súdneho sporu alebo zápis jeho ukončenia do registra, za každú prihlášku úžitkového vzoru alebo úžitkový vzor</t>
  </si>
  <si>
    <t>8. zápis exekúcie alebo zápis jej ukončenia do registra, za každú prihlášku úžitkového vzoru alebo úžitkový vzor</t>
  </si>
  <si>
    <t>4. za každý ďalší dizajn v hromadnej prihláške prihlásený iným prihlasovateľom ako pôvodcom alebo prihlasovateľmi, ktorí nie sú zhodní so spolupôvodcami</t>
  </si>
  <si>
    <t>2. zápis prevodu alebo prechodu práv z prihlášky dizajnu na iného prihlasovateľa alebo prevodu alebo prechodu zapísaného dizajnu na iného majiteľa</t>
  </si>
  <si>
    <t>3. zápis ďalšieho pôvodcu, prihlasovateľa alebo majiteľa do registra alebo odstránenie pôvodcu, prihlasovateľa alebo majiteľa z registra</t>
  </si>
  <si>
    <t>4. zápis licenčnej zmluvy alebo zápis jej ukončenia do registra dizajnov, za každú prihlášku dizajnu alebo zapísaný dizajn</t>
  </si>
  <si>
    <t>5. zápis záložného práva do registra alebo jeho výmaz z registra, za každú prihlášku dizajnu alebo zapísaný dizajn</t>
  </si>
  <si>
    <t>6. zápis súdneho sporu alebo zápis jeho ukončenia do registra dizajnov, za každú prihlášku dizajnu alebo zapísaný dizajn</t>
  </si>
  <si>
    <t>7. zápis exekúcie alebo zápis jej ukončenia do registra, za každú prihlášku dizajnu alebo zapísaný dizajn</t>
  </si>
  <si>
    <t>Predĺženie platnosti zápisu dizajnu</t>
  </si>
  <si>
    <t>2. zápis ďalšieho pôvodcu do registra alebo odstránenie pôvodcu z registra</t>
  </si>
  <si>
    <t>5. zápis záložného práva do registra alebo jeho výmaz z registra</t>
  </si>
  <si>
    <t>7. zápis exekúcie alebo zápis jej ukončenia do registra, za každú prihlášku topografie polovodičových výrobkov alebo topografiu polovodičových výrobkov</t>
  </si>
  <si>
    <t>1. zápis prevodu alebo prechodu práv z prihlášky ochrannej známky na iného prihlasovateľa alebo prevodu alebo prechodu ochrannej známky na iného majiteľa</t>
  </si>
  <si>
    <t>2. zápis licenčnej zmluvy alebo zápis jej ukončenia do registra ochranných známok, za každú prihlášku ochrannej známky alebo ochrannú známku</t>
  </si>
  <si>
    <t>4. zápis záložného práva do registra alebo jeho výmaz z registra, za každú prihlášku ochrannej známky alebo ochrannú známku</t>
  </si>
  <si>
    <r>
      <t>5.</t>
    </r>
    <r>
      <rPr>
        <sz val="11"/>
        <rFont val="Calibri"/>
        <family val="2"/>
        <charset val="238"/>
        <scheme val="minor"/>
      </rPr>
      <t xml:space="preserve"> </t>
    </r>
    <r>
      <rPr>
        <sz val="9"/>
        <rFont val="Arial"/>
        <family val="2"/>
        <charset val="238"/>
      </rPr>
      <t>zápis exekúcie alebo zápis jej ukončenia do registra, za každú prihlášku ochrannej známky alebo ochrannú známku</t>
    </r>
  </si>
  <si>
    <t>d) zápis zmeny v medzinárodnom registri, ktorou je zmena majiteľa medzinárodnej ochrannej známky a zúženie zoznamu tovarov a služieb</t>
  </si>
  <si>
    <t>50% poplatku za medzinárodné podanie</t>
  </si>
  <si>
    <t>Navrhuje sa zvýšenie o viac ako o infláciu, nakoľko z dôvodu markantného podávania elektronickou formou nepôjde o vysoké zvýšenie poplatku.  Naviac z dôvodu malej frekvencie zmien sadzobníka poplatkov a pokračujúcej inflačnej vlne odhadujeme, že už budúci rok bude poplatok nižší ako reálna miera inflácie.</t>
  </si>
  <si>
    <t>Sumárne za rok 2023</t>
  </si>
  <si>
    <t>a) Vydanie výpisu z registra ochranných známok, z registra úžitkových vzorov, z registra dizajnov, z patentového registra, z registra označení pôvodu výrobkov a zemepisných označení výrobkov a z registra topografií</t>
  </si>
  <si>
    <t>c) Podanie rozkladu proti rozhodnutiu Úradu priemyselného vlastníctva Slovenskej republiky</t>
  </si>
  <si>
    <r>
      <t>5.</t>
    </r>
    <r>
      <rPr>
        <strike/>
        <sz val="9"/>
        <rFont val="Arial"/>
        <family val="2"/>
        <charset val="238"/>
      </rPr>
      <t xml:space="preserve"> zápis nútenej licencie alebo zápis jej zrušenia do registra, za každú prihlášku úžitkového vzoru alebo úžitkový vzor</t>
    </r>
  </si>
  <si>
    <r>
      <t xml:space="preserve">4. </t>
    </r>
    <r>
      <rPr>
        <strike/>
        <sz val="9"/>
        <rFont val="Arial"/>
        <family val="2"/>
        <charset val="238"/>
      </rPr>
      <t>zápis nútenej licencie alebo zápis jej zrušenia do registra</t>
    </r>
  </si>
  <si>
    <t>d) Podanie návrhu na zrušenie alebo vyhlásenie neplatnosti dodatkového ochranného osvedčenia</t>
  </si>
  <si>
    <t>d) kolektívnej ochrannej známky do troch tried tovarov alebo služieb podanej v dodatočnej lehote šiestich mesiacov</t>
  </si>
  <si>
    <t>c) individuálnej ochrannej známky do troch tried tovarov alebo služieb podanej v dodatočnej lehote šiestich mesiacov</t>
  </si>
  <si>
    <t xml:space="preserve">2. po prvý raz o tri roky v dodatočnej lehote do šiestich mesiacov </t>
  </si>
  <si>
    <t xml:space="preserve">4. po druhý raz o tri roky v dodatočnej lehote do šiestich mesiacov </t>
  </si>
  <si>
    <t>Lokalizácia (§, ods. čl., ...)</t>
  </si>
  <si>
    <t>Počet poplatkov v roku 2023/počet dotknutých subjektov spolu</t>
  </si>
  <si>
    <t>Druh vplyvu
In (zvyšuje náklady) / 
Out (znižuje náklady)
/ Nemení sa</t>
  </si>
  <si>
    <t>In</t>
  </si>
  <si>
    <t>nemení sa</t>
  </si>
  <si>
    <t>Out</t>
  </si>
  <si>
    <t>Nemení sa</t>
  </si>
  <si>
    <t xml:space="preserve">V záujme motivácie podnikateľského prostredia k využívaniu ištitútu ochrany duševného vlastníctva prostredníctom tohto nástroja, t. j. dizajnu, ako aj z dôvodu relatívne nízkeho počtu nových podaní  sa nenavrhuje zvýšenie poplatku spojeného s predĺžením platnosti zapísaného dizajnu o ďalšie päťročné obdobia. </t>
  </si>
  <si>
    <t>Vysvetlivky:</t>
  </si>
  <si>
    <t>Sadzba v r. 2023</t>
  </si>
  <si>
    <t>Priemerná výška zaplateného SP v roku 2023</t>
  </si>
  <si>
    <t>Nový správny poplatok, ktorého cieľom je zefektívnenie procesov súvisicich z rozkladovým/odvolacím konaní pred ÚPV SR.</t>
  </si>
  <si>
    <t xml:space="preserve">Navrhuje sa zvýšenie o menej ako infláciu. Vybavenie podania zahŕňa  jednak formálny prieskum podania, za ktorým nasleduje vecné posúdenie podmienok uvedenia do predošlého stavu; ich náročnosť a komplexnosť sa v posledných 5 rokoch výrazne zvýšila; posúdenie vykonávajú zamestnanci úradu s vysokoškolským vzdelaním. </t>
  </si>
  <si>
    <t>Navrhuje sa zvýšenie o viac ako infláciu. Vyšším navýšením než o mieru inflácie sa sleduje efektívne využívanie nástroja na predlžovanie lehoty bez zbytočného predlžovania doby konania, ktoré pri nižšej sadzbe nebolo efektívne využivané a tým dochádzalo k predlžovaniu konaní zo strany účastníkov. Naviac z dôvodu malej frekvencie zmien sadzobníka poplatkov a pokračujúcej inflačnej vlne odhadujeme, že už budúci rok bude poplatok nižší ako reálna miera inflácie.</t>
  </si>
  <si>
    <t>Navrhuje sa minimálna úprava správneho poplatku súvisiaca so zaokrúhľavaním sadzieb poplatkov na desiatky euro.</t>
  </si>
  <si>
    <t xml:space="preserve">Navrhuje sa zvýšenie o infláciu. Zabezpečenie úkonu si vyžaduje odbornosť a vyššiu pracnosť pri prieskume prevodových a iných zmlúv, vo viacerých prípadoch aj potrebné právne vzdelanie. </t>
  </si>
  <si>
    <t xml:space="preserve">Navrhuje sa zvýšenie o viac ako infláciu z dôvodu, že vykonanie úplného prieskumu patentovej prihlášky patrí medzi časovo a odborne najnáročnejšie úkony; zahŕňa vykonanie rešerše v špecializovaných rešeršných databázach patentovej a nepatentovej literatúry, za používanie ktorých úrad platí relatívne vysoké poplatky; v rámci úplneho prieskumu patentovej prihlášky úrad posudzuje splnenie všetkých podmienok na udelenie patentu, vrátane novosti, vynálezcovskej úrovne a priemyselnej využiteľnosti vynálezu a v prípade zistenia vecných a/alebo formálnych nedostatkov, (často aj opakovane) vyzýva prihlasovateľa na odstránenie nedostatkov prihlášky; úplný prieskum vykonávajú zamestnanci úradu (patentoví experti) s vysokoškolským vzdelaním z príslušnej oblasti techniky.   </t>
  </si>
  <si>
    <t xml:space="preserve">Navrhuje sa zvýšenie o viac ako infláciu z dôvodu, že ide o "predĺženie" 20 ročnej platnosti patentu; osvedčenie môže byť udelené len na liečivá a prípravky na ochranu rastlín, ktoré sú chránené patentom a pre ktoré bolo vydané povolenie uvádzať ich na trh, t. j. o udelenie dodatkového ochranného osvedčenia možno požiadať len v prípade "úspešných" liečiv a prípravkov na ochranu rastlín.  </t>
  </si>
  <si>
    <t xml:space="preserve">Navrhuje sa zvýšenie o viac ako infláciu z dôvodu, že ide ide o 6 mesačné predĺženie platnosti dodatkového ochranného osvedčenia, ktoré je ako také "predĺžením" 20 ročnej platnosti patentu; predĺžená môže byť len platnosť osvedčenia udeleného na liečivo, ktoré bolo testované na použitie pre pediatrických pacientov.  </t>
  </si>
  <si>
    <t xml:space="preserve">Navrhuje sa zvýšenie o viac ako o infláciu z dôvodu frekvencie podávania návrhu elektronickou formou, v dôsledku čoho nepôjde o vysoké zvýšenie poplatku.  </t>
  </si>
  <si>
    <t xml:space="preserve">Navrhuje sa zvýšenie o viac ako o infláciu z dôvodu prevažného podávania návrhu elektronickou formou, v dôsledku čoho nepôjde o vysoké zvýšenie poplatku.  </t>
  </si>
  <si>
    <t xml:space="preserve">Navrhuje sa zvýšenie o infláciu a zároveň dochádza k zaokrúhleniu poplatku. Vykonanie rešerše na predmet patentovej prihlášky patrí medzi časovo a odborne náročné úkony; rešerš sa vykonáva v špecializovaných rešeršných databázach patentovej a nepatentovej literatúry, za používanie ktorých úrad platí relatívne vysoké poplatky; rešerše na predmety patentových prihlášok vykonávajú zamestnanci úradu (patentoví experti) s vysokoškolským vzdelaním z príslušnej oblasti techniky.  </t>
  </si>
  <si>
    <t xml:space="preserve">Navrhuje sa zvýšenie o menej ako infláciu a zároveň sa poplatok zaokrúhľuje. Vybavenie žiadosti zahŕňa formálny prieskum žiadosti, pričom predmet určenia musí byť popísaný tak, aby ho bolo možné porovnať s predmetom ochrany patentu, nasleduje vecné posúdenie rozsahu ochrany a porovnanie dvoch technických riešen, ktoré patrí medzi časovo a odborne najnáročnejšie úkony; väčšinou mu predchádza alebo za ním nasleduje žaloba súvisiaca s prípadným porušovaním práv z patentu; posúdenie vykonávajú zamestnanci úradu (experti) s vysokoškolským vzdelaním z príslušnej oblasti techniky.  </t>
  </si>
  <si>
    <t xml:space="preserve">Navrhuje sa zvýšenie o viac menej ako infláciu. Vybavenie podania zahŕňa jednak formálny prieskum podania, za ktorým nasleduje vecné posúdenie podmienok udelenia patentu (posúdenie novosti, vynálezcovskej činnosti a priemyselnej využiteľnosti); ide o jednu z najnáročnejších činností na úrade, pričom na rozdiel od posúdenia patentovateľnosti pri udeľovaní patentu, tu ide o sporové konanie (minimálne 2 účastníci konania) s technicky a právne náročným odôvodňovaním rozhodnutia, ktoré je na úrovni súdnych rozhodnutí, pri ktorých je potrebné brať do úvahy nielen národnú ale aj európsku judikatúru; ich náročnosť a komplexnosť sa v posledných 5 rokoch výrazne zvýšila; posúdenie vykonávajú zamestnanci úradu (experti) s vysokoškolským vzdelaním z príslušnej oblasti techniky. </t>
  </si>
  <si>
    <t xml:space="preserve">Navrhuje sa zvýšenie o menej ako infláciu. Vybavenie podania zahŕňa  jednak formálny prieskum podania, za ktorým nasleduje vecné posúdenie podmienok udelenia patentu (posúdenie novosti, vynálezcovskej činnosti a priemyselnej využiteľnosti); ide o jednu z najnáročnejších činností na úrade, pričom na rozdiel od posúdenia patentovateľnosti pri udeľovaní patentu, tu ide o sporové konanie (minimálne 2 účastníci konania) s technicky a právne náročným odôvodňovaním rozhodnutia, ktoré je na úrovni súdnych rozhodnutí, pri ktorých je potrebné brať do úvahy nielen národnú ale aj európsku judikatúru; ich náročnosť a komplexnosť sa v posledných 5 rokoch výrazne zvýšila; posúdenie vykonávajú zamestnanci úradu (experti) s vysokoškolským vzdelaním z príslušnej oblasti techniky. </t>
  </si>
  <si>
    <t xml:space="preserve">Navrhuje sa zvýšenie o menej ako infláciu. Vybavenie  zahŕňa  jednak formálny prieskum podania, za ktorým nasleduje vecné posúdenie podmienok udelenia osvedčenia (posúdenie podmienok na základe Smernice EÚ); ide o jednu z najnáročnejších činností na úrade, pričom na rozdiel od posúdenia  pri udeľovaní osverdčenia, tu ide o sporové konanie (minimálne 2 účastníci konania) s technicky a právne náročným odôvodňovaním rozhodnutia, ktoré je na úrovni súdnych rozhodnutí, pri ktorých je potrebné prihliadať na nielen národnú ale aj európsku judikatúru; posúdenie vykonávajú zamestnanci úradu (experti) s vysokoškolským vzdelaním z  oblasti farmácie, resp.prírodných vied, keďže osvedčenie je udelené len na liečivá a prípravky na ochranu rastlín, ktoré sú chránené patentom a pre ktoré bolo vydané povolenie uvádzať ich na trh, t. j. o udelenie dodatkového ochranného osvedčenia možno požiadať len v prípade "úspešných" liečiv a prípravkov na ochranu rastlín.  </t>
  </si>
  <si>
    <t xml:space="preserve">Navrhuje sa zvýšenie približne vo výške inflácie a zároveň sa poplatok zaokrúhľuje. Z dôvodu vysokej frekvencie podávania elektronickou formou nepôjde o vysoké zvýšenie poplatku.  </t>
  </si>
  <si>
    <t xml:space="preserve">Navrhuje sa zvýšenie o infláciu. Z dôvodu podávania elektronickou formou nepôjde o vysoké zvýšenie poplatku.  </t>
  </si>
  <si>
    <t xml:space="preserve">Navrhuje sa zvýšenie približne vo výške inflácie, resp. sa daný poplatok zároveň zaokrúhľuje. Z dôvodu podávania elektronickou formou nepôjde o vysoké zvýšenie poplatku.  </t>
  </si>
  <si>
    <t xml:space="preserve">Navrhuje sa zvýšenie o viac ako o infláciu. Z dôvodu podávania elektronickou formou nepôjde o vysoké zvýšenie poplatku.  </t>
  </si>
  <si>
    <t xml:space="preserve">Navrhuje sa zvýšenie o viac ako o infláciu z dôvodu prakticky 100% využívania podávania žiadosti elektronickou formou, v dôsledku čoho nepôjde o vysoké zvýšenie poplatku.  </t>
  </si>
  <si>
    <t xml:space="preserve">Navrhuje sa zvýšenie približne vo výške inflácie. Vybavenie podania  predpokladá odbornosť a vyššiu pracnosť pri prieskume prevodových a iných zmlúv, vo viacerých prípadoch aj potrebné právne vzdelanie, zvýšenie odzrkadluje náročnosť úkonov.  </t>
  </si>
  <si>
    <t xml:space="preserve">Navrhuje sa zvýšenie o viac ako o infláciu. V súvislosti s predmetnými žiadosťami je takmer výlučne využívaná elektronická forma podania, z uvedeného dôvodu nepôjde o vysoké zvýšenie poplatku.  Uvedená sadzby sa zároveň zjednocujú naprieč všetkými predmetmi priemyselných práv vo vzťahu k rovnakým typom žiadostí o zápis skutočností do registra. V rámci uvedených žiadostí sa zároveň navrhuje vypustenie poplatku za zápis nútenej licencie alebo zápis jej zrušenia do registra z dôvodu nulového využítia tohto inšititútu v predchádzajúcom období. </t>
  </si>
  <si>
    <t xml:space="preserve">Navrhuje sa zvýšenie o viac ako o infláciu, z dôvodu podávania elektronickou formou nepôjde o vysoké zvýšenie poplatku. Uvedené sadzby sa zároveň zjednocujú naprieč všetkými predmetmi priemyselných práv vo vzťahu k rovnakým typom žiadostí o zápis skutočností do registra. V rámci uvedených žiadostí sa zároveň navrhuje vypustenie poplatku za zápis nútenej licencie alebo zápis jej zrušenia do registra z dôvodu nulového využítia tohto inšititútu v predchádzajúcom období. </t>
  </si>
  <si>
    <t xml:space="preserve">Zvýšenie pod úrovňou inflácie, zakrúhlenie sadzby na desiatky euro. </t>
  </si>
  <si>
    <t xml:space="preserve">Navrhuje sa zvýšenie o viac ako infláciu z dôvodu, že ide o časovo a odborne náročné konanie, ktoré musia vykonávať zamestnanci so špeciálnym odborným vzdelaním.   </t>
  </si>
  <si>
    <t xml:space="preserve">Navrhuje sa zvýšenie o viac ako infláciu z dôvodu, že vybavenie podania zahŕňa jednak formálny prieskum podania, za ktorým nasleduje vecné posúdenie podmienok zápisu ÚV (posúdenie novosti, vynálezcovskej činnosti a priemyselnej využiteľnosti); ide o jednu z najnáročnejších činností na úrade, pričom na rozdiel od posúdenia splnenia formálnych podmienok pri zápisu, tu ide o vecné posúdenie splnenia podmienok novosti, vynálezcovskej činnosti, zároveň ide sporové konanie (minimálne 2 účastníci konania) s technicky a právne náročným odôvodňovaním rozhodnutia, ktoré je na úrovni súdnych rozhodnutí, pri ktorých je potrebné brať do úvahy nielen národnú ale aj európsku judikatúru; ich náročnosť a komplexnosť sa v posledných 5 rokoch výrazne zvýšila; posúdenie vykonávajú zamestnanci úradu (experti) s vysokoškolským vzdelaním z príslušnej oblasti techniky. </t>
  </si>
  <si>
    <t xml:space="preserve">Navrhuje sa zvýšenie približne vo výške inflácie.  Vybavnie podanie si vyžaduje odbornosť a vyššiu pracnosť pri prieskume prevodových a iných zmlúv, vo viacerých prípadoch aj potrebné právne vzdelanie, zvýšenie odzrkadluje náročnosť úkonov.  </t>
  </si>
  <si>
    <t xml:space="preserve">Navrhuje sa zvýšenie o viac ako o infláciu. V súvislosti s predmetnými žiadosťami je takmer výlučne využívaná elektronická forma podania, z uvedeného dôvodu nepôjde o vysoké zvýšenie poplatku.  Uvedená sadzby sa zároveň zjednocujú naprieč všetkými predmetmi priemyselných práv vo vzťahu k rovnakým typom žiadostí o zápis skutočností do registra. </t>
  </si>
  <si>
    <t xml:space="preserve">Navrhuje sa navýšenie vo výške inflácie. Ide o časovo a vecne náročné konanie zahŕňajúce nielen formálne ale aj vecné posúdenie novosti a osobitého charakteru zapísaného dizajnu, zároveň ide o sporové konanie. </t>
  </si>
  <si>
    <t xml:space="preserve">Navrhuje sa navýšenieneprimerane nízkeho poplatku o viac ako infláciu, keďže ide o časovo a vecne náročné konanie zahŕňajúce nielen formálne ale aj vecné posúdenie novosti a osobitého charakteru zapísaného dizajnu, zároveň ide o sporové konanie.  </t>
  </si>
  <si>
    <t xml:space="preserve">Navrhuje sa zvýšenie približne vo výške inflácie. Vybavenie podania predpokladá odbornosť a vyššiu pracnosť pri prieskume prevodových a iných zmlúv, vo viacerých prípadoch aj potrebné právne vzdelanie, zvýšenie odzrkadluje náročnosť úkonov.  </t>
  </si>
  <si>
    <t xml:space="preserve">Napriek inflácii sa navrhuje mierne zníženie správneho poplatku z dôvodu zaokrúhľovania poplatkov na desiatky euro; znížením poplatku chce predkladateľ zároveň podporiť vývoj v oblasti polovodičových výrobkov. </t>
  </si>
  <si>
    <t xml:space="preserve">Navrhuje sa zvýšenie o viac ako o infláciu. V súvislosti s predmetnými žiadosťami je takmer výlučne využívaná elektronická forma podania, z uvedeného dôvodu nepôjde o vysoké zvýšenie poplatku.  Uvedené sadzby sa zároveň zjednocujú naprieč všetkými predmetmi priemyselných práv vo vzťahu k rovnakým typom žiadostí o zápis skutočností do registra. </t>
  </si>
  <si>
    <t xml:space="preserve">Navrhuje sa zvýšenie približne vo výške inflácie. Vybavenie podania si vyžaduje odbornosť a vyššiu pracnosť pri prieskume prevodových a iných zmlúv, vo viacerých prípadoch aj potrebné právne vzdelanie, zvýšenie odzrkadluje náročnosť úkonov.  </t>
  </si>
  <si>
    <t xml:space="preserve">Navrhuje sa zvýšenie vo výške inflácie. Ide o časovo aj odborne náročné sporové konanie zahŕňajúce formálnu fázu konania a prípravu vecného rozhodnutia, ktoré si vyžaduje skúseného experta a posúdenie náročných odbormých a právnych skutočností so zohľadnením národnej aj európskej judikatúry, ich náročnosť sa v posledných 5 rokoch zvýšila.  </t>
  </si>
  <si>
    <t xml:space="preserve">Navrhuje sa zvýšenie o viac ako infláciu. Ide o časovo aj odborne náročné sporové konanie zahŕňajúce formálnu fázu konania a prípravu vecného rozhodnutia, ktoré si vyžaduje skúseného experta a posúdenie náročných odbormých a právnych skutočností so zohľadnením národnej aj európskej judikatúry, ich náročnosť sa v posledných 5 rokoch zvýšila.  </t>
  </si>
  <si>
    <t xml:space="preserve">Navrhuje sa zvýšenie o menej ako o infláciu, principiálne z dôvodu zaokrúhľovania sadzieb.  Platnosť ochrannej známky je na 10 rokov. Pri aktuálnej sume za elektronické podanie vychádza jeden rok ochrany na 21,6.-€. Pri neelektronickom podaní 26,60. Relatívne nízke zvýšenie poplatku sleduje udržianie konkurencieschopnosti a motivačného podnikateľského prostredia v rámci najčastejšie využívanej formy ochrany duševného vlastníctva. </t>
  </si>
  <si>
    <t xml:space="preserve">Navrhované vyššie zvýšenie sadzby poplatku za podanie ochrannej známky pre každú triedu nad tri triedy vyplýva z praktických skúseností predkladateľa. Smeruje do roviny racionalizácie tvorby zoznamu tovarov a služieb tak, aby nedochádzalo k zahlcovanie registra, aby ochrany bola priznávaná v rozsahu skutočných potrieb podnikateľského prostredia a eliminovala sa miera možných kolízií a tým aj okolností zakladajúcich sporové konania. </t>
  </si>
  <si>
    <t xml:space="preserve">Zvyšuje sa o mieru inflácie, pričom sa poplatok zároveň zaokrúhľuje na desiatky euro. Majiteľ medzinárodnej ochrannej známky môže vykonať  obnovu medzinárodného zápisu  priamou platbou medzinárodnému úradu, pričom nemusí, ale môže, vykonať túto obnovu prostredníctvom podanej žiadosti na ÚPV SR. </t>
  </si>
  <si>
    <t xml:space="preserve">Navýšenie poplatku o viac, než o mieru inflácie zohľadňuje mierne vyššiu mieru prácnosti, pričom majiteľ môže o takúto zmenu žiadať aj priamo medzinárodný úrad, t.j. bez  administrácie na ÚPV SR.  </t>
  </si>
  <si>
    <t xml:space="preserve">Nenavrhuje sa zmena výšky sadzieb správnych poplatkov z dôvodu, že príslušná národná právna úprava v oblasti označení pôvodu a zemepisných označení bude v najbližšej dobe novelizovaná v nadväznosti na záväzky Slovenskej republiky vyplývajúce z legislatívy EÚ. V dôsledky plánovanej novelizácie národného právneho prepisu dôjde k vypusteniu viacerých úkonov spoplatnených na základe zákona o správnych poplatkoch, preto predkladateľ vyhodnotil ako nedôvodné upravovať predmetné sadzby v tejto fáze. </t>
  </si>
  <si>
    <t xml:space="preserve">Navrhuje sa zvýšenie o viac ako o infláciu z dôvodu neprimerane nízkej sumy za realizáciu úkonov v súvislosi so zabezpečením odbornej skúšky zo strna ÚPV SR, pričom pri súbežnom využití podávania žiadosti elektronickou formou pôjde vo výsledku o malé zvýšenie poplatku.  </t>
  </si>
  <si>
    <t xml:space="preserve">Navrhuje sa len minimálne navýšenie poplatku z dôvodu zaokrúhľovania na desiatky euro. Keďže inšitút ochrany priemysleného vlatníctva prostredníctom ochranných známok patrí k najčastejšie využívaným nástrojom zo strana podnikateľského prostredia. zároveň predkladateľ zohľadnil udržanie konkurencieschopnosti z dôvodu rizika zníženia počtu podaní v dôsledku  početnejšieho využitia podaní OZ EÚ.  
Pri výpočte predpokladaného navýšenia sumárnej výšky zaplateného SP (položka 229 písm. a) bod 1.) sa nevychádzalo z pomeru 90/10 - elektronické /listinné podanie,ale z reálneho počtu foriem podaní za rok 2023. </t>
  </si>
  <si>
    <t>% inflácie 2018-2023</t>
  </si>
  <si>
    <t xml:space="preserve">Návrhuje sa zlúčenie s viariabilnou položkou, ktorá odrzkadľovala počet strán patentovej listiny nad 10 strán. Priemerná výška poplatku za rok 2023 bola 107,29.-€, tzn. navrhnovaná sadzba vychádza z reálnej priemernej výšky poplatku za vydanie patentovej listiny v predchádzajúcom období pri zohľadnení priemerného počtu strán vydávaných patentových listín.  </t>
  </si>
  <si>
    <t xml:space="preserve">Navrhuje sa zvýšenie o mejej ako infláciu. Vybavenie podania zahŕňa  jednak formálny prieskum podania, za ktorým nasleduje vecné posúdenie podmienok pokračovania v konaní; ich náročnosť a komplexnosť sa v posledných 5 rokoch výrazne zvýšila; posúdenie vykonávajú zamestnanci úradu  s vysokoškolským vzdelaním. 
Predpokladané navýšenie sumárnej výšky zaplateného SP vychádza z reálneho pomeru elektronických a listinných podaní za rok 2023. </t>
  </si>
  <si>
    <t xml:space="preserve">Navrhuje sa ponechanie diferenciácie poplatku za podanie patentovej prihlášky pôvodcom vynálezu a iným prihlasovateľom ako pôvodcom vynálezu pri navýšení sadzby poplatku o viac ako infláciu; toto zvýšenie je opodstatnené tým, že na základe zaplatenia daného správneho poplatku je vykonaných viacero úkonov (zaevidovanie prihlášky; zatriedenie predmetu prihlášky podľa Medzinárodného patentového triedenia; vykonanie predbežného prieskumu prihlášky, v rámci ktorého je posudzované splnenie stanovených vecných a formálnych požiadaviek na udelenie patentu; ak je to potrebné, komunikácia s prihlasovateľom zameraná na odstránenie nedostatkov prihlášky; príprava podkladov na zverejnenie prihlášky; zverejnenie prihlášky a oznámenie zverejnenia prihlášky vo Vestníku úradu), z ktorých viaceré sú časovo náročné a musia byť vykonané zamestnancami úradu so špeciálnym odborným vzdelaním. 
Predpokladané navýšenie sumárnej výšky zaplateného SP za podanie patentovej prihlášky pôvodnom alebo spolupôvodcom vychádza z reálneho pomeru elektronických a listinných podaní za rok 2023. </t>
  </si>
  <si>
    <t xml:space="preserve">Navrhuje sa zvýšenie o viac ako infláciu z dôvodu, že ide o jediný poplatok vyberaný v rámci konania o prihláške úžitkového vzoru, ktoré zahŕňa vykonanie viacerých úkonov (vykonanie prieskumu prihlášky, vypracovanie rešerše na predmet prihlášky, zverejnenie prihlášky, zápis úžitkového vzoru do registra do registra, vydanie osvedčenia ...), z ktorých niektoré, najmä vykonanie rešerše na predmet prihlášky, sú časovo a odborne náročné a vyžadujú si použitie špecializovaných komerčných rešeršných databáz patentovej a nepatentovej literatúry, za používanie ktorých úrad platí relatívne vysoké poplatky; poplatok za podanie navyše zahŕňa aj prvé 4 roky ochrany úžitkovým vzorom. Zároveň sa navrhovaná sadzba správneho poplatku zaokrúhľuje na desiatky euro.  
Predpokladané navýšenie sumárnej výšky zaplateného SP za podanie prihlášky úžitkového vzoru pôvodnom alebo spolupôvodcom vychádza z reálneho pomeru elektronických a listinných podaní za rok 2023. </t>
  </si>
  <si>
    <t xml:space="preserve">Napriek inflácii sa nenavrhuje zmena výšky správneho poplatku za podanie prihlášky topografie polovodičových výrobkov; uvedeným krokom chce predkladateľ podporiť vývoj v oblasti polovodičových výrobkov. </t>
  </si>
  <si>
    <t xml:space="preserve">Zvyšuje sa približne o mieru inflácie.  </t>
  </si>
  <si>
    <t xml:space="preserve">Navrhuje sa zvýšenie o infláciu, poplatok sa zaokrúhľuje a zároveň z dôvodu frekvencie podávania elektronickou formou nepôjde o vysoké zvýšenie poplatku.  </t>
  </si>
  <si>
    <t xml:space="preserve">Vyšším navýšením doteraz neprimerane nízko nastaveného poplatku než o mieru inflácie sa sleduje efektívne využívanie nástroja ochrannej známky bez zbytočného zahlcovania registra. 
Zmena sadzby správneho poplatku za každú triedu nad tri triedy môže zároveň  synergicky vplývať na elimináciu kolízie s právami tretích osôb na označenie. Vo vzťahu k uvedenému správnemu poplatku preto nebolo možné vychádzať z početnosti za rok 2023, keďže je nevyhnutné zohľadniť skutočnosť, že navýšenie tohto poplatku bude mať priamy dosah na celkovú početnosť nárokovaných tovarov a služieb zo strany prihlasovateľov, ktorí pri spracovaní zoznamu tovarov a služieb dôsledne vyhodnotia svoju obchodnú stratégiu. S ohľadom na uvedené predkladateľ na účely výpočtu odhadu simuloval zníženie početnosti o cca 500 prípadov, t. j. vychádzal z predpokladaného počtu 2611 správnych poplatkov v budúcom období. </t>
  </si>
  <si>
    <t xml:space="preserve">Nižšie navýšenie než o mieru inflácie zohľadňuje nižšiu mieru náročnosti podania takejto žiadosti, ako aj jej spracovania. 
</t>
  </si>
  <si>
    <t xml:space="preserve">Navrhuje sa zvýšenie neprimerane nízko nastavenej sadzby správneho poplatku o viac ako o infláciu,  z dôvodu podávania elektronickou formou nepôjde o vysoké zvýšenie poplatku.  
</t>
  </si>
  <si>
    <t xml:space="preserve">Pri  priemerných ročných počtoch prihlášok dizajnov sa navrhuje navýšenie o vyššiu sumu než je miera inflácie. Príliš vysoké navýšenie by mohlo odradiť pôvodcov dizajnov o ich ochranu, príp. vo väčšej miere využiť ochranu dizajnom Spoločenstva. 
</t>
  </si>
  <si>
    <t xml:space="preserve">Navrhuje sa zvýšenie približne vo výške inflácie, z dôvodu podávania elektronickou formou nepôjde o vysoké zvýšenie poplatku. </t>
  </si>
  <si>
    <r>
      <t xml:space="preserve">Napriek navýšeniu celkovej sadzby správneho poplatku zo 4 na 10 </t>
    </r>
    <r>
      <rPr>
        <sz val="10"/>
        <color theme="1"/>
        <rFont val="Calibri"/>
        <family val="2"/>
        <charset val="238"/>
      </rPr>
      <t>€, vplyv na podnikateľov na základe uvedenej bude marginálny. N</t>
    </r>
    <r>
      <rPr>
        <sz val="10"/>
        <color theme="1"/>
        <rFont val="Calibri"/>
        <family val="2"/>
        <charset val="238"/>
        <scheme val="minor"/>
      </rPr>
      <t xml:space="preserve">a rozdiel od doterajšej úpravy predkladateľ upravil znenie položky sadzobníka tak, že zohľadnil iba jednu sumu, a to bez ohľadu na počet strán. Doterajšia úprava upravovala sadzbu 4 </t>
    </r>
    <r>
      <rPr>
        <sz val="10"/>
        <color theme="1"/>
        <rFont val="Calibri"/>
        <family val="2"/>
        <charset val="238"/>
      </rPr>
      <t xml:space="preserve">€ za každú aj začatú stranu, pričom priemerná výška zaplateného poplatku po zohľanení zníženej sadzby predstavovala sumu 4,80 €. </t>
    </r>
    <r>
      <rPr>
        <sz val="10"/>
        <color theme="1"/>
        <rFont val="Calibri"/>
        <family val="2"/>
        <charset val="238"/>
        <scheme val="minor"/>
      </rPr>
      <t xml:space="preserve">Pri navrhovanej výške sa vychádzalo z priemerného vybraného poplatku za predchádzajúce obdobie, t. j. zohľadnil sa priemerný počet strán vydaných listín zaradených v tejto položke sadzobníka a zároveň sa zohľadnila miera elektronických podaní a z toho plynúca zľava z poplatku.  </t>
    </r>
  </si>
  <si>
    <r>
      <t>Navýšenie o/vplyv na 1 podnikateľský subjekt</t>
    </r>
    <r>
      <rPr>
        <vertAlign val="superscript"/>
        <sz val="11"/>
        <color rgb="FFFF0000"/>
        <rFont val="Calibri"/>
        <family val="2"/>
        <charset val="238"/>
        <scheme val="minor"/>
      </rPr>
      <t>3)</t>
    </r>
    <r>
      <rPr>
        <sz val="11"/>
        <color rgb="FFFF0000"/>
        <rFont val="Calibri"/>
        <family val="2"/>
        <charset val="238"/>
        <scheme val="minor"/>
      </rPr>
      <t xml:space="preserve"> </t>
    </r>
  </si>
  <si>
    <t>Predpokladaný dopad zmien sadzieb správnych poplatkov na PP ročne v € (celkový dopad znížený o 5%)</t>
  </si>
  <si>
    <r>
      <t xml:space="preserve">Celkový dopad zmien sadzieb správnych poplatkov ročne v </t>
    </r>
    <r>
      <rPr>
        <b/>
        <sz val="9"/>
        <color theme="0"/>
        <rFont val="Calibri"/>
        <family val="2"/>
        <charset val="238"/>
      </rPr>
      <t>€</t>
    </r>
    <r>
      <rPr>
        <b/>
        <sz val="9"/>
        <color theme="0"/>
        <rFont val="Arial"/>
        <family val="2"/>
        <charset val="238"/>
      </rPr>
      <t>/predpokladaný dopad na rozpočet verejnej správy</t>
    </r>
  </si>
  <si>
    <t xml:space="preserve">100% príplatok zo základného poplatku za obnovu, pri zmeškaní lehoty na podanie žiadosti o obnovu v dodatočnej dobe po skončení platnosti. </t>
  </si>
  <si>
    <t xml:space="preserve">Navrhuje sa zvýšenie o menej ako o infláciu, principiálne z dôvodu zaokrúhľovania sadzieb.  Platnosť ochrannej známky je na 10 rokov. Pri aktuálnej sume za elektronické podanie vychádza jeden rok ochrany na 5,50.-€. Pri neelektronickom podaní 13,30. Pre ilustráciu v pôvodnej sadzbe poplatku za 1 rok platnosti úžitkového vzoru stojí minimálne 50.-€, dizajnu 20.-€, pričom ako stúpa počet rokov stúpa aj cena za ochranu. Relatívne nízke zvýšenie poplatku sleduje udržanie konkurencieschopnosti a motivačného podnikateľského prostredia v rámci najčastejšie využívanej formy ochrany duševného vlastníctva. </t>
  </si>
  <si>
    <r>
      <t>predpokladané navýšenie sumárnej výšky zaplateného SP</t>
    </r>
    <r>
      <rPr>
        <vertAlign val="superscript"/>
        <sz val="11"/>
        <color rgb="FFFF0000"/>
        <rFont val="Calibri"/>
        <family val="2"/>
        <charset val="238"/>
        <scheme val="minor"/>
      </rPr>
      <t>1)2)</t>
    </r>
  </si>
  <si>
    <r>
      <rPr>
        <vertAlign val="superscript"/>
        <sz val="9"/>
        <color theme="1"/>
        <rFont val="Arial"/>
        <family val="2"/>
        <charset val="238"/>
      </rPr>
      <t>2)</t>
    </r>
    <r>
      <rPr>
        <sz val="9"/>
        <color theme="1"/>
        <rFont val="Arial"/>
        <family val="2"/>
        <charset val="238"/>
      </rPr>
      <t xml:space="preserve"> Pokiaľ v roku 2023, ktorý zobral predkladateľ na účely stanovenia odhadu ako porovnávací, nebol zaplatený daný správny poplatok vôbec, t. j. daný úkon nebol zo strany podnikateľského prostredia vôbec realizovaný, tak v stĺpci K sa uvedená "početnosť" zohľadnila rovnakým spôsobom.  </t>
    </r>
  </si>
  <si>
    <r>
      <t>predpokladaná sumárna výška zaplateného navrhovaného SP z hľadiska vplyvu predkladaného návrhu zákona na PP</t>
    </r>
    <r>
      <rPr>
        <vertAlign val="superscript"/>
        <sz val="11"/>
        <color rgb="FFFF0000"/>
        <rFont val="Calibri"/>
        <family val="2"/>
        <charset val="238"/>
        <scheme val="minor"/>
      </rPr>
      <t>1)</t>
    </r>
    <r>
      <rPr>
        <sz val="11"/>
        <color rgb="FFFF0000"/>
        <rFont val="Calibri"/>
        <family val="2"/>
        <charset val="238"/>
        <scheme val="minor"/>
      </rPr>
      <t xml:space="preserve">  </t>
    </r>
  </si>
  <si>
    <r>
      <t xml:space="preserve">1) </t>
    </r>
    <r>
      <rPr>
        <sz val="9"/>
        <color theme="1"/>
        <rFont val="Arial"/>
        <family val="2"/>
        <charset val="238"/>
      </rPr>
      <t>Na účely stanovenia vzorca pre výpočet odhadu dopadu predkladateľ vychádzal z nasledovného:
- navrhovaná sadzba - stĺpec H,
- počet poplatkov za rok 2023 - stĺpec D - použitá početnosť sa stotožnila s predpokladom početnosti jednotlivých úkonov v nasledujúcom období; tento údaj o početnosti sa krátil o 5% nakoľko na účely odhadu dopadu na PP predkladateľ zohľadnil skutočnosť, že cca 95% všetkých subjektov je z radov podnikateľov, a teda relevantnú skupinu na účely výpočtu dopadu na PP tvorí táto skupina subjektov,
- v stĺplci K predkladateľ na účely výpočtu predpokladaného dopadu na základe predloženého návrhu zákona vychádzal z pôvodnej zníženej sadzby správneho poplatku, t. j. 50% a max. 70 EURO z dôvodu, že na účely odhadu vychádzal z údajov za rok 2023 (t. j. počas platnosti predchádzajúcej právnej úpravy zníženej sadzby správneho poplatku za elektronické podanie) a zároveň dopad zmeny maximálnej výšky zníženej sadzby zo 70 na 50 EURO, účinný od 1.4.2024,nepredstavuje vplyv na PP vyvolaný predkladaným návrhom zákona ale právnou úpravou, ktorá nadobudla účinnosť k 1.4.2024, a teda na účely predpokladaného dopadu predkladaného návrhu zákona na PP nie je relevantný</t>
    </r>
    <r>
      <rPr>
        <vertAlign val="superscript"/>
        <sz val="9"/>
        <color theme="1"/>
        <rFont val="Arial"/>
        <family val="2"/>
        <charset val="238"/>
      </rPr>
      <t xml:space="preserve">
</t>
    </r>
    <r>
      <rPr>
        <sz val="9"/>
        <color theme="1"/>
        <rFont val="Arial"/>
        <family val="2"/>
        <charset val="238"/>
      </rPr>
      <t xml:space="preserve"> </t>
    </r>
  </si>
  <si>
    <r>
      <rPr>
        <vertAlign val="superscript"/>
        <sz val="9"/>
        <color theme="1"/>
        <rFont val="Arial"/>
        <family val="2"/>
        <charset val="238"/>
      </rPr>
      <t>3</t>
    </r>
    <r>
      <rPr>
        <sz val="9"/>
        <color theme="1"/>
        <rFont val="Arial"/>
        <family val="2"/>
        <charset val="238"/>
      </rPr>
      <t xml:space="preserve">) Suma vyjadruje rozdiel medzi pôvodnou a navrhovanou sadzbou správneho poplatku, nejde o sumu zaplateného poplatku (zníženie sadzby poplatku nie je zohľadnené). Reálne zaplatená výška poplatku, a teda predpokladané navýšenie bude závisieť od formy príslušného podania a z toho plynúcej zľavy z poplatku.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</si>
</sst>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00\ &quot;€&quot;"/>
  </numFmts>
  <fonts count="26" x14ac:knownFonts="1">
    <font>
      <sz val="11"/>
      <color theme="1"/>
      <name val="Calibri"/>
      <family val="2"/>
      <charset val="238"/>
      <scheme val="minor"/>
    </font>
    <font>
      <sz val="11"/>
      <color rgb="FFFF0000"/>
      <name val="Calibri"/>
      <family val="2"/>
      <charset val="238"/>
      <scheme val="minor"/>
    </font>
    <font>
      <sz val="9"/>
      <color theme="1"/>
      <name val="Arial"/>
      <family val="2"/>
      <charset val="238"/>
    </font>
    <font>
      <b/>
      <sz val="9"/>
      <color theme="1"/>
      <name val="Arial"/>
      <family val="2"/>
      <charset val="238"/>
    </font>
    <font>
      <b/>
      <sz val="12"/>
      <color theme="1"/>
      <name val="Arial"/>
      <family val="2"/>
      <charset val="238"/>
    </font>
    <font>
      <b/>
      <sz val="12"/>
      <name val="Arial"/>
      <family val="2"/>
      <charset val="238"/>
    </font>
    <font>
      <sz val="11"/>
      <name val="Calibri"/>
      <family val="2"/>
      <charset val="238"/>
      <scheme val="minor"/>
    </font>
    <font>
      <b/>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1"/>
      <color rgb="FFFF0000"/>
      <name val="Calibri"/>
      <family val="2"/>
      <charset val="238"/>
    </font>
    <font>
      <sz val="11"/>
      <color rgb="FF000000"/>
      <name val="Calibri"/>
      <family val="2"/>
      <charset val="238"/>
    </font>
    <font>
      <sz val="10"/>
      <color theme="1"/>
      <name val="Calibri"/>
      <family val="2"/>
      <charset val="238"/>
      <scheme val="minor"/>
    </font>
    <font>
      <sz val="10"/>
      <color theme="1"/>
      <name val="Calibri"/>
      <family val="2"/>
      <charset val="238"/>
    </font>
    <font>
      <sz val="10"/>
      <color rgb="FF000000"/>
      <name val="Calibri"/>
      <family val="2"/>
      <charset val="238"/>
    </font>
    <font>
      <b/>
      <sz val="9"/>
      <name val="Arial"/>
      <family val="2"/>
      <charset val="238"/>
    </font>
    <font>
      <b/>
      <sz val="10"/>
      <color theme="1"/>
      <name val="Calibri"/>
      <family val="2"/>
      <charset val="238"/>
      <scheme val="minor"/>
    </font>
    <font>
      <b/>
      <sz val="11"/>
      <color theme="0"/>
      <name val="Calibri"/>
      <family val="2"/>
      <charset val="238"/>
      <scheme val="minor"/>
    </font>
    <font>
      <sz val="9"/>
      <name val="Arial"/>
      <family val="2"/>
      <charset val="238"/>
    </font>
    <font>
      <b/>
      <sz val="10"/>
      <color theme="0"/>
      <name val="Calibri"/>
      <family val="2"/>
      <charset val="238"/>
      <scheme val="minor"/>
    </font>
    <font>
      <b/>
      <sz val="9"/>
      <color theme="0"/>
      <name val="Arial"/>
      <family val="2"/>
      <charset val="238"/>
    </font>
    <font>
      <sz val="10"/>
      <name val="Calibri"/>
      <family val="2"/>
      <charset val="238"/>
      <scheme val="minor"/>
    </font>
    <font>
      <strike/>
      <sz val="9"/>
      <name val="Arial"/>
      <family val="2"/>
      <charset val="238"/>
    </font>
    <font>
      <vertAlign val="superscript"/>
      <sz val="11"/>
      <color rgb="FFFF0000"/>
      <name val="Calibri"/>
      <family val="2"/>
      <charset val="238"/>
      <scheme val="minor"/>
    </font>
    <font>
      <vertAlign val="superscript"/>
      <sz val="9"/>
      <color theme="1"/>
      <name val="Arial"/>
      <family val="2"/>
      <charset val="238"/>
    </font>
    <font>
      <b/>
      <sz val="9"/>
      <color theme="0"/>
      <name val="Calibri"/>
      <family val="2"/>
      <charset val="238"/>
    </font>
  </fonts>
  <fills count="9">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C6EFCE"/>
      </patternFill>
    </fill>
    <fill>
      <patternFill patternType="solid">
        <fgColor theme="3"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style="thin">
        <color theme="0"/>
      </right>
      <top/>
      <bottom style="thin">
        <color theme="0"/>
      </bottom>
      <diagonal/>
    </border>
  </borders>
  <cellStyleXfs count="3">
    <xf numFmtId="0" fontId="0" fillId="0" borderId="0"/>
    <xf numFmtId="9" fontId="8" fillId="0" borderId="0" applyFont="0" applyFill="0" applyBorder="0" applyAlignment="0" applyProtection="0"/>
    <xf numFmtId="0" fontId="9" fillId="4" borderId="0" applyNumberFormat="0" applyBorder="0" applyAlignment="0" applyProtection="0"/>
  </cellStyleXfs>
  <cellXfs count="200">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9" fontId="0" fillId="0" borderId="0" xfId="1" applyFont="1" applyFill="1"/>
    <xf numFmtId="0" fontId="2" fillId="0" borderId="0" xfId="0" applyFont="1"/>
    <xf numFmtId="10" fontId="0" fillId="0" borderId="0" xfId="0" applyNumberFormat="1"/>
    <xf numFmtId="0" fontId="7" fillId="0" borderId="0" xfId="0" applyFont="1" applyAlignment="1">
      <alignment horizontal="center" vertical="center"/>
    </xf>
    <xf numFmtId="0" fontId="4" fillId="2" borderId="1" xfId="0" applyFont="1" applyFill="1" applyBorder="1" applyAlignment="1">
      <alignment vertical="center"/>
    </xf>
    <xf numFmtId="0" fontId="5" fillId="2" borderId="1" xfId="0" applyFont="1" applyFill="1" applyBorder="1"/>
    <xf numFmtId="0" fontId="4" fillId="2" borderId="1" xfId="0" applyFont="1" applyFill="1" applyBorder="1"/>
    <xf numFmtId="0" fontId="4" fillId="2" borderId="2" xfId="0" applyFont="1" applyFill="1" applyBorder="1" applyAlignment="1">
      <alignment vertical="center"/>
    </xf>
    <xf numFmtId="0" fontId="16" fillId="0" borderId="0" xfId="0" applyFont="1" applyAlignment="1">
      <alignment horizontal="center" vertical="center" textRotation="90" readingOrder="1"/>
    </xf>
    <xf numFmtId="0" fontId="0" fillId="0" borderId="0" xfId="0" applyFill="1"/>
    <xf numFmtId="164" fontId="7" fillId="0" borderId="0" xfId="0" applyNumberFormat="1" applyFont="1" applyFill="1"/>
    <xf numFmtId="2" fontId="7" fillId="0" borderId="0" xfId="0" applyNumberFormat="1" applyFont="1" applyFill="1"/>
    <xf numFmtId="0" fontId="1" fillId="0" borderId="0" xfId="0" applyFont="1" applyFill="1"/>
    <xf numFmtId="6" fontId="15" fillId="0" borderId="1" xfId="0" applyNumberFormat="1" applyFont="1" applyFill="1" applyBorder="1" applyAlignment="1">
      <alignment horizontal="right" vertical="center" wrapText="1"/>
    </xf>
    <xf numFmtId="0" fontId="2" fillId="0" borderId="1" xfId="0" applyFont="1" applyFill="1" applyBorder="1" applyAlignment="1">
      <alignment vertical="center" wrapText="1"/>
    </xf>
    <xf numFmtId="4" fontId="10" fillId="0" borderId="0" xfId="0" applyNumberFormat="1" applyFont="1" applyFill="1" applyAlignment="1">
      <alignment horizontal="right"/>
    </xf>
    <xf numFmtId="0" fontId="11" fillId="0" borderId="0" xfId="0" applyFont="1" applyFill="1"/>
    <xf numFmtId="0" fontId="1" fillId="0" borderId="1" xfId="2" applyFont="1" applyFill="1" applyBorder="1" applyAlignment="1">
      <alignment horizontal="center" vertical="center" wrapText="1"/>
    </xf>
    <xf numFmtId="164" fontId="17" fillId="5" borderId="1" xfId="0" applyNumberFormat="1" applyFont="1" applyFill="1" applyBorder="1"/>
    <xf numFmtId="0" fontId="18" fillId="0" borderId="1" xfId="0" applyFont="1" applyFill="1" applyBorder="1" applyAlignment="1">
      <alignment vertical="center" wrapText="1"/>
    </xf>
    <xf numFmtId="0" fontId="15" fillId="0" borderId="1" xfId="0" applyFont="1" applyFill="1" applyBorder="1" applyAlignment="1">
      <alignment horizontal="right" vertical="center" wrapText="1"/>
    </xf>
    <xf numFmtId="0" fontId="15" fillId="0" borderId="1" xfId="0" applyFont="1" applyFill="1" applyBorder="1" applyAlignment="1">
      <alignment vertical="center" wrapText="1"/>
    </xf>
    <xf numFmtId="164" fontId="0" fillId="0" borderId="1" xfId="0" applyNumberFormat="1" applyFont="1" applyFill="1" applyBorder="1" applyAlignment="1">
      <alignment vertical="center"/>
    </xf>
    <xf numFmtId="0" fontId="19" fillId="5" borderId="0" xfId="0" applyFont="1" applyFill="1" applyAlignment="1">
      <alignment horizontal="center" vertical="center" textRotation="90" readingOrder="1"/>
    </xf>
    <xf numFmtId="0" fontId="17" fillId="5" borderId="1" xfId="0" applyFont="1" applyFill="1" applyBorder="1"/>
    <xf numFmtId="3" fontId="17" fillId="5" borderId="1" xfId="0" applyNumberFormat="1" applyFont="1" applyFill="1" applyBorder="1"/>
    <xf numFmtId="0" fontId="7" fillId="2" borderId="1" xfId="0" applyFont="1" applyFill="1" applyBorder="1" applyAlignment="1">
      <alignment vertical="center"/>
    </xf>
    <xf numFmtId="0" fontId="7" fillId="2" borderId="1" xfId="0" applyFont="1" applyFill="1" applyBorder="1"/>
    <xf numFmtId="0" fontId="7" fillId="2" borderId="2" xfId="0" applyFont="1" applyFill="1" applyBorder="1" applyAlignment="1">
      <alignment vertical="center"/>
    </xf>
    <xf numFmtId="0" fontId="15" fillId="0" borderId="3" xfId="0" applyFont="1" applyFill="1" applyBorder="1" applyAlignment="1">
      <alignment vertical="center" wrapText="1"/>
    </xf>
    <xf numFmtId="164" fontId="0" fillId="0" borderId="3" xfId="0" applyNumberFormat="1" applyFont="1" applyFill="1" applyBorder="1" applyAlignment="1">
      <alignment vertical="center"/>
    </xf>
    <xf numFmtId="0" fontId="2" fillId="0" borderId="6" xfId="0" applyFont="1" applyFill="1" applyBorder="1" applyAlignment="1">
      <alignment vertical="center" wrapText="1"/>
    </xf>
    <xf numFmtId="6" fontId="15" fillId="0" borderId="6" xfId="0" applyNumberFormat="1" applyFont="1" applyFill="1" applyBorder="1" applyAlignment="1">
      <alignment horizontal="right" vertical="center" wrapText="1"/>
    </xf>
    <xf numFmtId="0" fontId="2" fillId="0" borderId="7" xfId="0" applyFont="1" applyFill="1" applyBorder="1" applyAlignment="1">
      <alignment vertical="center" wrapText="1"/>
    </xf>
    <xf numFmtId="6" fontId="15" fillId="0" borderId="7" xfId="0" applyNumberFormat="1" applyFont="1" applyFill="1" applyBorder="1" applyAlignment="1">
      <alignment horizontal="right" vertical="center" wrapText="1"/>
    </xf>
    <xf numFmtId="0" fontId="7" fillId="2" borderId="3" xfId="0" applyFont="1" applyFill="1" applyBorder="1" applyAlignment="1">
      <alignment vertical="center"/>
    </xf>
    <xf numFmtId="0" fontId="4" fillId="2" borderId="3" xfId="0" applyFont="1" applyFill="1" applyBorder="1" applyAlignment="1">
      <alignment vertical="center"/>
    </xf>
    <xf numFmtId="0" fontId="15" fillId="0" borderId="6" xfId="0" applyFont="1" applyFill="1" applyBorder="1" applyAlignment="1">
      <alignment vertical="center" wrapText="1"/>
    </xf>
    <xf numFmtId="164" fontId="0" fillId="0" borderId="6" xfId="0" applyNumberFormat="1" applyFont="1" applyFill="1" applyBorder="1" applyAlignment="1">
      <alignment vertical="center"/>
    </xf>
    <xf numFmtId="164" fontId="0" fillId="0" borderId="7" xfId="0" applyNumberFormat="1" applyFont="1" applyFill="1" applyBorder="1" applyAlignment="1">
      <alignment vertical="center"/>
    </xf>
    <xf numFmtId="0" fontId="18" fillId="0" borderId="2" xfId="0" applyFont="1" applyFill="1" applyBorder="1" applyAlignment="1">
      <alignment vertical="center" wrapText="1"/>
    </xf>
    <xf numFmtId="6" fontId="15" fillId="0" borderId="2" xfId="0" applyNumberFormat="1" applyFont="1" applyFill="1" applyBorder="1" applyAlignment="1">
      <alignment horizontal="right" vertical="center" wrapText="1"/>
    </xf>
    <xf numFmtId="164" fontId="0" fillId="0" borderId="2" xfId="0" applyNumberFormat="1" applyFont="1" applyFill="1" applyBorder="1" applyAlignment="1">
      <alignment vertical="center"/>
    </xf>
    <xf numFmtId="0" fontId="18" fillId="0" borderId="3" xfId="0" applyFont="1" applyFill="1" applyBorder="1" applyAlignment="1">
      <alignment vertical="center" wrapText="1"/>
    </xf>
    <xf numFmtId="6" fontId="15" fillId="0" borderId="3" xfId="0" applyNumberFormat="1" applyFont="1" applyFill="1" applyBorder="1" applyAlignment="1">
      <alignment horizontal="righ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2" fillId="0" borderId="7" xfId="0" applyFont="1" applyBorder="1" applyAlignment="1">
      <alignment vertical="center" wrapText="1"/>
    </xf>
    <xf numFmtId="0" fontId="7" fillId="0" borderId="6" xfId="0" applyFont="1" applyBorder="1" applyAlignment="1">
      <alignment horizontal="center" vertical="center" wrapText="1"/>
    </xf>
    <xf numFmtId="0" fontId="7" fillId="0" borderId="2"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7" fillId="0" borderId="5" xfId="0" applyFont="1" applyBorder="1" applyAlignment="1">
      <alignment vertical="center" wrapText="1"/>
    </xf>
    <xf numFmtId="0" fontId="2" fillId="0" borderId="5" xfId="0" applyFont="1" applyBorder="1" applyAlignment="1">
      <alignment vertical="center" wrapText="1"/>
    </xf>
    <xf numFmtId="6" fontId="15" fillId="0" borderId="5" xfId="0" applyNumberFormat="1" applyFont="1" applyFill="1" applyBorder="1" applyAlignment="1">
      <alignment horizontal="right" vertical="center" wrapText="1"/>
    </xf>
    <xf numFmtId="164" fontId="0" fillId="0" borderId="5" xfId="0" applyNumberFormat="1" applyFont="1" applyFill="1" applyBorder="1" applyAlignment="1">
      <alignment vertic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3" fontId="0" fillId="0" borderId="6" xfId="0" applyNumberFormat="1" applyFont="1" applyFill="1" applyBorder="1" applyAlignment="1">
      <alignment vertical="center"/>
    </xf>
    <xf numFmtId="164" fontId="1" fillId="0" borderId="6" xfId="0" applyNumberFormat="1" applyFont="1" applyFill="1" applyBorder="1" applyAlignment="1">
      <alignment vertical="center"/>
    </xf>
    <xf numFmtId="0" fontId="12" fillId="0" borderId="6" xfId="0" applyFont="1" applyFill="1" applyBorder="1" applyAlignment="1">
      <alignment vertical="center" wrapText="1"/>
    </xf>
    <xf numFmtId="3" fontId="0" fillId="0" borderId="7" xfId="0" applyNumberFormat="1" applyFont="1" applyFill="1" applyBorder="1" applyAlignment="1">
      <alignment vertical="center"/>
    </xf>
    <xf numFmtId="164" fontId="1" fillId="0" borderId="7" xfId="0" applyNumberFormat="1" applyFont="1" applyFill="1" applyBorder="1" applyAlignment="1">
      <alignment vertical="center"/>
    </xf>
    <xf numFmtId="0" fontId="12" fillId="0" borderId="7" xfId="0" applyFont="1" applyFill="1" applyBorder="1" applyAlignment="1">
      <alignment vertical="center" wrapText="1"/>
    </xf>
    <xf numFmtId="3" fontId="0" fillId="0" borderId="1" xfId="0" applyNumberFormat="1" applyFont="1" applyFill="1" applyBorder="1" applyAlignment="1">
      <alignment vertical="center"/>
    </xf>
    <xf numFmtId="164" fontId="1" fillId="0" borderId="1" xfId="0" applyNumberFormat="1" applyFont="1" applyFill="1" applyBorder="1" applyAlignment="1">
      <alignment vertical="center"/>
    </xf>
    <xf numFmtId="0" fontId="12" fillId="0" borderId="1" xfId="0" applyFont="1" applyFill="1" applyBorder="1" applyAlignment="1">
      <alignment vertical="center" wrapText="1"/>
    </xf>
    <xf numFmtId="0" fontId="14" fillId="0" borderId="1" xfId="0" applyFont="1" applyFill="1" applyBorder="1" applyAlignment="1">
      <alignment vertical="center" wrapText="1"/>
    </xf>
    <xf numFmtId="3" fontId="0" fillId="0" borderId="2" xfId="0" applyNumberFormat="1" applyFont="1" applyFill="1" applyBorder="1" applyAlignment="1">
      <alignment vertical="center"/>
    </xf>
    <xf numFmtId="164" fontId="1" fillId="0" borderId="2" xfId="0" applyNumberFormat="1" applyFont="1" applyFill="1" applyBorder="1" applyAlignment="1">
      <alignment vertical="center"/>
    </xf>
    <xf numFmtId="0" fontId="12" fillId="0" borderId="2" xfId="0" applyFont="1" applyFill="1" applyBorder="1" applyAlignment="1">
      <alignment vertical="center" wrapText="1"/>
    </xf>
    <xf numFmtId="3" fontId="0" fillId="0" borderId="3" xfId="0" applyNumberFormat="1" applyFont="1" applyFill="1" applyBorder="1" applyAlignment="1">
      <alignment vertical="center"/>
    </xf>
    <xf numFmtId="164" fontId="1" fillId="0" borderId="3" xfId="0" applyNumberFormat="1" applyFont="1" applyFill="1" applyBorder="1" applyAlignment="1">
      <alignment vertical="center"/>
    </xf>
    <xf numFmtId="0" fontId="12" fillId="0" borderId="3" xfId="0" applyFont="1" applyFill="1" applyBorder="1" applyAlignment="1">
      <alignment vertical="center" wrapText="1"/>
    </xf>
    <xf numFmtId="0" fontId="12" fillId="0" borderId="2" xfId="0" applyFont="1" applyFill="1" applyBorder="1" applyAlignment="1">
      <alignment horizontal="left" vertical="center" wrapText="1"/>
    </xf>
    <xf numFmtId="6" fontId="15" fillId="0" borderId="1" xfId="0" applyNumberFormat="1" applyFont="1" applyFill="1" applyBorder="1" applyAlignment="1">
      <alignment vertical="center"/>
    </xf>
    <xf numFmtId="0" fontId="12" fillId="0" borderId="9" xfId="0" applyFont="1" applyFill="1" applyBorder="1" applyAlignment="1">
      <alignment vertical="center" wrapText="1"/>
    </xf>
    <xf numFmtId="49" fontId="12" fillId="0" borderId="1" xfId="0" applyNumberFormat="1" applyFont="1" applyFill="1" applyBorder="1" applyAlignment="1">
      <alignment vertical="center" wrapText="1"/>
    </xf>
    <xf numFmtId="49" fontId="12" fillId="0" borderId="6" xfId="0" applyNumberFormat="1" applyFont="1" applyFill="1" applyBorder="1" applyAlignment="1">
      <alignment vertical="center" wrapText="1"/>
    </xf>
    <xf numFmtId="49" fontId="12" fillId="0" borderId="7" xfId="0" applyNumberFormat="1" applyFont="1" applyFill="1" applyBorder="1" applyAlignment="1">
      <alignment vertical="center" wrapText="1"/>
    </xf>
    <xf numFmtId="49" fontId="12" fillId="0" borderId="3" xfId="0" applyNumberFormat="1" applyFont="1" applyFill="1" applyBorder="1" applyAlignment="1">
      <alignment vertical="center" wrapText="1"/>
    </xf>
    <xf numFmtId="49" fontId="14" fillId="0" borderId="1" xfId="0" applyNumberFormat="1" applyFont="1" applyFill="1" applyBorder="1" applyAlignment="1">
      <alignment vertical="center" wrapText="1"/>
    </xf>
    <xf numFmtId="164" fontId="1" fillId="0" borderId="5" xfId="0" applyNumberFormat="1" applyFont="1" applyFill="1" applyBorder="1" applyAlignment="1">
      <alignment vertical="center"/>
    </xf>
    <xf numFmtId="0" fontId="4" fillId="2" borderId="4" xfId="0" applyFont="1" applyFill="1" applyBorder="1" applyAlignment="1">
      <alignment vertical="center"/>
    </xf>
    <xf numFmtId="164" fontId="4" fillId="2" borderId="2" xfId="0" applyNumberFormat="1" applyFont="1" applyFill="1" applyBorder="1" applyAlignment="1">
      <alignment vertical="center"/>
    </xf>
    <xf numFmtId="164" fontId="4" fillId="2" borderId="3" xfId="0" applyNumberFormat="1" applyFont="1" applyFill="1" applyBorder="1" applyAlignment="1">
      <alignment vertical="center"/>
    </xf>
    <xf numFmtId="164" fontId="4" fillId="2" borderId="1" xfId="0" applyNumberFormat="1" applyFont="1" applyFill="1" applyBorder="1" applyAlignment="1">
      <alignment vertical="center"/>
    </xf>
    <xf numFmtId="164" fontId="1" fillId="0" borderId="10" xfId="0" applyNumberFormat="1" applyFont="1" applyFill="1" applyBorder="1" applyAlignment="1">
      <alignment vertical="center"/>
    </xf>
    <xf numFmtId="164" fontId="1" fillId="0" borderId="9" xfId="0" applyNumberFormat="1" applyFont="1" applyFill="1" applyBorder="1" applyAlignment="1">
      <alignment vertical="center"/>
    </xf>
    <xf numFmtId="6" fontId="15" fillId="0" borderId="4" xfId="0" applyNumberFormat="1" applyFont="1" applyFill="1" applyBorder="1" applyAlignment="1">
      <alignment horizontal="right" vertical="center" wrapText="1"/>
    </xf>
    <xf numFmtId="3" fontId="0" fillId="0" borderId="4" xfId="0" applyNumberFormat="1" applyFont="1" applyFill="1" applyBorder="1" applyAlignment="1">
      <alignment vertical="center"/>
    </xf>
    <xf numFmtId="164" fontId="0" fillId="0" borderId="4" xfId="0" applyNumberFormat="1" applyFont="1" applyFill="1" applyBorder="1" applyAlignment="1">
      <alignment vertical="center"/>
    </xf>
    <xf numFmtId="164" fontId="1" fillId="0" borderId="4" xfId="0" applyNumberFormat="1" applyFont="1" applyFill="1" applyBorder="1" applyAlignment="1">
      <alignment vertical="center"/>
    </xf>
    <xf numFmtId="0" fontId="12" fillId="0" borderId="4" xfId="0" applyFont="1" applyFill="1" applyBorder="1" applyAlignment="1">
      <alignment vertical="center" wrapText="1"/>
    </xf>
    <xf numFmtId="0" fontId="22" fillId="0" borderId="1" xfId="0" applyFont="1" applyFill="1" applyBorder="1" applyAlignment="1">
      <alignment vertical="center" wrapText="1"/>
    </xf>
    <xf numFmtId="0" fontId="16" fillId="6" borderId="0" xfId="0" applyFont="1" applyFill="1" applyAlignment="1">
      <alignment horizontal="center" vertical="center" wrapText="1" readingOrder="1"/>
    </xf>
    <xf numFmtId="10" fontId="7" fillId="0" borderId="0" xfId="0" applyNumberFormat="1" applyFont="1" applyAlignment="1">
      <alignment horizontal="center" vertical="center" wrapText="1"/>
    </xf>
    <xf numFmtId="0" fontId="4" fillId="2" borderId="1" xfId="0" applyFont="1" applyFill="1" applyBorder="1" applyAlignment="1">
      <alignment horizontal="center" vertical="center"/>
    </xf>
    <xf numFmtId="164" fontId="1" fillId="0" borderId="0" xfId="0" applyNumberFormat="1" applyFont="1" applyFill="1" applyAlignment="1">
      <alignment horizontal="center" vertical="center"/>
    </xf>
    <xf numFmtId="164" fontId="1" fillId="0" borderId="1" xfId="0" applyNumberFormat="1" applyFont="1" applyFill="1" applyBorder="1" applyAlignment="1">
      <alignment horizontal="center" vertical="center"/>
    </xf>
    <xf numFmtId="0" fontId="4" fillId="2" borderId="2" xfId="0" applyFont="1" applyFill="1" applyBorder="1" applyAlignment="1">
      <alignment horizontal="center" vertical="center"/>
    </xf>
    <xf numFmtId="164" fontId="1" fillId="0" borderId="6" xfId="0" applyNumberFormat="1" applyFont="1" applyFill="1" applyBorder="1" applyAlignment="1">
      <alignment horizontal="center" vertical="center"/>
    </xf>
    <xf numFmtId="164" fontId="1" fillId="0" borderId="7" xfId="0" applyNumberFormat="1" applyFont="1" applyFill="1" applyBorder="1" applyAlignment="1">
      <alignment horizontal="center" vertical="center"/>
    </xf>
    <xf numFmtId="164" fontId="1" fillId="0" borderId="4" xfId="0" applyNumberFormat="1" applyFont="1" applyFill="1" applyBorder="1" applyAlignment="1">
      <alignment horizontal="center" vertical="center"/>
    </xf>
    <xf numFmtId="0" fontId="4" fillId="2" borderId="3" xfId="0" applyFont="1" applyFill="1" applyBorder="1" applyAlignment="1">
      <alignment horizontal="center" vertical="center"/>
    </xf>
    <xf numFmtId="164" fontId="1" fillId="0" borderId="10" xfId="0" applyNumberFormat="1" applyFont="1" applyFill="1" applyBorder="1" applyAlignment="1">
      <alignment horizontal="center" vertical="center"/>
    </xf>
    <xf numFmtId="164" fontId="1" fillId="0" borderId="3" xfId="0" applyNumberFormat="1" applyFont="1" applyFill="1" applyBorder="1" applyAlignment="1">
      <alignment horizontal="center" vertical="center"/>
    </xf>
    <xf numFmtId="164" fontId="1" fillId="0" borderId="9" xfId="0" applyNumberFormat="1" applyFont="1" applyFill="1" applyBorder="1" applyAlignment="1">
      <alignment horizontal="center" vertical="center"/>
    </xf>
    <xf numFmtId="164" fontId="1" fillId="0" borderId="2" xfId="0" applyNumberFormat="1" applyFont="1" applyFill="1" applyBorder="1" applyAlignment="1">
      <alignment horizontal="center" vertical="center"/>
    </xf>
    <xf numFmtId="0" fontId="17" fillId="5" borderId="1" xfId="0" applyFont="1" applyFill="1" applyBorder="1" applyAlignment="1">
      <alignment horizontal="center" vertical="center"/>
    </xf>
    <xf numFmtId="0" fontId="1" fillId="0" borderId="0" xfId="0" applyFont="1" applyFill="1" applyAlignment="1">
      <alignment horizontal="center" vertical="center"/>
    </xf>
    <xf numFmtId="0" fontId="7" fillId="7" borderId="1" xfId="0"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0" fontId="14" fillId="0" borderId="2" xfId="0" applyFont="1" applyFill="1" applyBorder="1" applyAlignment="1">
      <alignment vertical="center" wrapText="1"/>
    </xf>
    <xf numFmtId="0" fontId="1" fillId="0" borderId="1" xfId="2"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1"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1" fillId="0" borderId="6"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164" fontId="1" fillId="0" borderId="4" xfId="0" applyNumberFormat="1" applyFont="1" applyBorder="1" applyAlignment="1">
      <alignment horizontal="center" vertical="center"/>
    </xf>
    <xf numFmtId="0" fontId="2" fillId="8" borderId="4" xfId="0" applyFont="1" applyFill="1" applyBorder="1" applyAlignment="1">
      <alignment vertical="center" wrapText="1"/>
    </xf>
    <xf numFmtId="0" fontId="12" fillId="8" borderId="7" xfId="0" applyFont="1" applyFill="1" applyBorder="1" applyAlignment="1">
      <alignment vertical="center" wrapText="1"/>
    </xf>
    <xf numFmtId="0" fontId="7" fillId="0" borderId="1" xfId="0" applyNumberFormat="1" applyFont="1" applyFill="1" applyBorder="1" applyAlignment="1">
      <alignment vertical="center"/>
    </xf>
    <xf numFmtId="2" fontId="7" fillId="0" borderId="6" xfId="0" applyNumberFormat="1" applyFont="1" applyFill="1" applyBorder="1" applyAlignment="1">
      <alignment vertical="center"/>
    </xf>
    <xf numFmtId="2" fontId="7" fillId="0" borderId="1" xfId="0" applyNumberFormat="1" applyFont="1" applyFill="1" applyBorder="1" applyAlignment="1">
      <alignment vertical="center"/>
    </xf>
    <xf numFmtId="2" fontId="7" fillId="0" borderId="3" xfId="0" applyNumberFormat="1" applyFont="1" applyFill="1" applyBorder="1" applyAlignment="1">
      <alignment vertical="center"/>
    </xf>
    <xf numFmtId="2" fontId="7" fillId="5" borderId="1" xfId="0" applyNumberFormat="1" applyFont="1" applyFill="1" applyBorder="1"/>
    <xf numFmtId="164" fontId="0" fillId="0" borderId="1" xfId="0" applyNumberFormat="1" applyFill="1" applyBorder="1" applyAlignment="1">
      <alignment vertical="center"/>
    </xf>
    <xf numFmtId="164" fontId="0" fillId="3" borderId="4" xfId="0" applyNumberFormat="1" applyFont="1" applyFill="1" applyBorder="1" applyAlignment="1">
      <alignment vertical="center"/>
    </xf>
    <xf numFmtId="0" fontId="0" fillId="0" borderId="4" xfId="0" applyNumberFormat="1" applyFill="1" applyBorder="1" applyAlignment="1">
      <alignment horizontal="center" vertical="center"/>
    </xf>
    <xf numFmtId="0" fontId="0" fillId="0" borderId="3" xfId="0" applyNumberFormat="1" applyFill="1" applyBorder="1" applyAlignment="1">
      <alignment horizontal="center" vertical="center"/>
    </xf>
    <xf numFmtId="164" fontId="1" fillId="0" borderId="1" xfId="0" applyNumberFormat="1" applyFont="1" applyFill="1" applyBorder="1" applyAlignment="1">
      <alignment horizontal="center" vertical="center" wrapText="1"/>
    </xf>
    <xf numFmtId="0" fontId="24" fillId="0" borderId="0" xfId="0" applyFont="1" applyAlignment="1">
      <alignment horizontal="left" vertical="top" wrapText="1"/>
    </xf>
    <xf numFmtId="0" fontId="3" fillId="0" borderId="0" xfId="0" applyFont="1" applyAlignment="1">
      <alignment vertical="center" wrapText="1"/>
    </xf>
    <xf numFmtId="10" fontId="0" fillId="0" borderId="0" xfId="0" applyNumberFormat="1" applyFill="1"/>
    <xf numFmtId="164" fontId="7" fillId="0" borderId="0" xfId="0" applyNumberFormat="1" applyFont="1" applyFill="1" applyAlignment="1">
      <alignment horizontal="left" vertical="top"/>
    </xf>
    <xf numFmtId="0" fontId="2" fillId="0" borderId="0" xfId="0" applyFont="1" applyAlignment="1">
      <alignment vertical="top" wrapText="1"/>
    </xf>
    <xf numFmtId="0" fontId="17" fillId="5" borderId="0" xfId="0" applyFont="1" applyFill="1" applyBorder="1"/>
    <xf numFmtId="164" fontId="17" fillId="5" borderId="0" xfId="0" applyNumberFormat="1" applyFont="1" applyFill="1" applyBorder="1"/>
    <xf numFmtId="3" fontId="17" fillId="5" borderId="0" xfId="0" applyNumberFormat="1" applyFont="1" applyFill="1" applyBorder="1"/>
    <xf numFmtId="2" fontId="7" fillId="5" borderId="0" xfId="0" applyNumberFormat="1" applyFont="1" applyFill="1" applyBorder="1"/>
    <xf numFmtId="0" fontId="17" fillId="5" borderId="0" xfId="0" applyFont="1" applyFill="1" applyBorder="1" applyAlignment="1">
      <alignment horizontal="center" vertical="center"/>
    </xf>
    <xf numFmtId="0" fontId="17" fillId="5" borderId="12" xfId="0" applyFont="1" applyFill="1" applyBorder="1"/>
    <xf numFmtId="0" fontId="20" fillId="5" borderId="13" xfId="0" applyFont="1" applyFill="1" applyBorder="1" applyAlignment="1">
      <alignment horizontal="left" vertical="center" wrapText="1"/>
    </xf>
    <xf numFmtId="0" fontId="20" fillId="5" borderId="11" xfId="0" applyFont="1" applyFill="1" applyBorder="1" applyAlignment="1">
      <alignment horizontal="left" vertical="top" wrapText="1"/>
    </xf>
    <xf numFmtId="3" fontId="0" fillId="8" borderId="2" xfId="0" applyNumberFormat="1" applyFont="1" applyFill="1" applyBorder="1" applyAlignment="1">
      <alignment vertical="center"/>
    </xf>
    <xf numFmtId="164" fontId="0" fillId="8" borderId="2" xfId="0" applyNumberFormat="1" applyFont="1" applyFill="1" applyBorder="1" applyAlignment="1">
      <alignment vertical="center"/>
    </xf>
    <xf numFmtId="3" fontId="0" fillId="8" borderId="5" xfId="0" applyNumberFormat="1" applyFont="1" applyFill="1" applyBorder="1" applyAlignment="1">
      <alignment vertical="center"/>
    </xf>
    <xf numFmtId="164" fontId="0" fillId="8" borderId="5" xfId="0" applyNumberFormat="1" applyFont="1" applyFill="1" applyBorder="1" applyAlignment="1">
      <alignment vertical="center"/>
    </xf>
    <xf numFmtId="3" fontId="0" fillId="8" borderId="3" xfId="0" applyNumberFormat="1" applyFont="1" applyFill="1" applyBorder="1" applyAlignment="1">
      <alignment vertical="center"/>
    </xf>
    <xf numFmtId="164" fontId="0" fillId="8" borderId="3" xfId="0" applyNumberFormat="1" applyFont="1" applyFill="1" applyBorder="1" applyAlignment="1">
      <alignment vertical="center"/>
    </xf>
    <xf numFmtId="3" fontId="0" fillId="8" borderId="1" xfId="0" applyNumberFormat="1" applyFont="1" applyFill="1" applyBorder="1" applyAlignment="1">
      <alignment vertical="center"/>
    </xf>
    <xf numFmtId="164" fontId="0" fillId="8" borderId="1" xfId="0" applyNumberFormat="1" applyFont="1" applyFill="1" applyBorder="1" applyAlignment="1">
      <alignment vertical="center"/>
    </xf>
    <xf numFmtId="49" fontId="12" fillId="0" borderId="2" xfId="0" applyNumberFormat="1" applyFont="1" applyFill="1" applyBorder="1" applyAlignment="1">
      <alignment vertical="center" wrapText="1"/>
    </xf>
    <xf numFmtId="164" fontId="1" fillId="0" borderId="4" xfId="0" applyNumberFormat="1" applyFont="1" applyFill="1" applyBorder="1" applyAlignment="1">
      <alignment horizontal="center" vertical="center"/>
    </xf>
    <xf numFmtId="0" fontId="0" fillId="0" borderId="7" xfId="0" applyFill="1" applyBorder="1" applyAlignment="1">
      <alignment vertical="center" wrapText="1"/>
    </xf>
    <xf numFmtId="0" fontId="12" fillId="0" borderId="8" xfId="0" applyFont="1" applyFill="1" applyBorder="1" applyAlignment="1">
      <alignment vertical="center" wrapText="1"/>
    </xf>
    <xf numFmtId="0" fontId="0" fillId="0" borderId="3" xfId="0" applyBorder="1" applyAlignment="1">
      <alignment vertical="center" wrapText="1"/>
    </xf>
    <xf numFmtId="0" fontId="12" fillId="0" borderId="2" xfId="0" applyFont="1" applyFill="1" applyBorder="1" applyAlignment="1">
      <alignment vertical="center" wrapText="1"/>
    </xf>
    <xf numFmtId="0" fontId="0" fillId="0" borderId="9" xfId="0" applyBorder="1" applyAlignment="1">
      <alignment vertical="center" wrapText="1"/>
    </xf>
    <xf numFmtId="0" fontId="14" fillId="0" borderId="2" xfId="0" applyFont="1" applyFill="1" applyBorder="1" applyAlignment="1">
      <alignment vertical="center" wrapText="1"/>
    </xf>
    <xf numFmtId="164" fontId="0" fillId="0" borderId="2" xfId="0" applyNumberFormat="1" applyFill="1" applyBorder="1" applyAlignment="1">
      <alignment vertical="center"/>
    </xf>
    <xf numFmtId="0" fontId="0" fillId="0" borderId="3" xfId="0" applyBorder="1" applyAlignment="1">
      <alignment vertical="center"/>
    </xf>
    <xf numFmtId="164" fontId="1" fillId="0" borderId="2" xfId="0" applyNumberFormat="1" applyFont="1" applyFill="1" applyBorder="1" applyAlignment="1">
      <alignment horizontal="center" vertical="center"/>
    </xf>
    <xf numFmtId="164" fontId="1" fillId="0" borderId="4" xfId="0" applyNumberFormat="1" applyFont="1" applyFill="1" applyBorder="1" applyAlignment="1">
      <alignment horizontal="center" vertical="center"/>
    </xf>
    <xf numFmtId="164" fontId="1" fillId="0" borderId="3" xfId="0" applyNumberFormat="1"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12" fillId="0" borderId="2" xfId="0" applyFont="1" applyFill="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vertical="center" wrapText="1"/>
    </xf>
    <xf numFmtId="164" fontId="0" fillId="0" borderId="2" xfId="0" applyNumberFormat="1" applyFont="1" applyFill="1" applyBorder="1" applyAlignment="1">
      <alignment horizontal="center" vertical="center"/>
    </xf>
    <xf numFmtId="164" fontId="0" fillId="0" borderId="3"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6" xfId="0" applyFont="1" applyBorder="1" applyAlignment="1">
      <alignment horizontal="center" vertical="center" textRotation="90" readingOrder="1"/>
    </xf>
    <xf numFmtId="0" fontId="7" fillId="0" borderId="1" xfId="0" applyFont="1" applyBorder="1" applyAlignment="1">
      <alignment horizontal="center" vertical="center" textRotation="90" readingOrder="1"/>
    </xf>
    <xf numFmtId="0" fontId="7" fillId="0" borderId="7" xfId="0" applyFont="1" applyBorder="1" applyAlignment="1">
      <alignment horizontal="center" vertical="center" textRotation="90" readingOrder="1"/>
    </xf>
    <xf numFmtId="0" fontId="7" fillId="0" borderId="3" xfId="0" applyFont="1" applyBorder="1" applyAlignment="1">
      <alignment horizontal="center" vertical="center" textRotation="90" readingOrder="1"/>
    </xf>
    <xf numFmtId="0" fontId="7" fillId="0" borderId="2" xfId="0" applyFont="1" applyBorder="1" applyAlignment="1">
      <alignment horizontal="center" vertical="center" textRotation="90" readingOrder="1"/>
    </xf>
    <xf numFmtId="0" fontId="7" fillId="0" borderId="4" xfId="0" applyFont="1" applyBorder="1" applyAlignment="1">
      <alignment horizontal="center" vertical="center" textRotation="90" readingOrder="1"/>
    </xf>
    <xf numFmtId="0" fontId="7" fillId="0" borderId="8" xfId="0" applyFont="1" applyBorder="1" applyAlignment="1">
      <alignment horizontal="center" vertical="center" textRotation="90" readingOrder="1"/>
    </xf>
    <xf numFmtId="0" fontId="0" fillId="0" borderId="9" xfId="0" applyBorder="1" applyAlignment="1">
      <alignment horizontal="center" vertical="center" textRotation="90" readingOrder="1"/>
    </xf>
    <xf numFmtId="3" fontId="0" fillId="0" borderId="2" xfId="0" applyNumberFormat="1" applyFont="1" applyFill="1" applyBorder="1" applyAlignment="1">
      <alignment horizontal="center" vertical="center"/>
    </xf>
    <xf numFmtId="3" fontId="0" fillId="0" borderId="3" xfId="0" applyNumberFormat="1" applyFont="1" applyFill="1" applyBorder="1" applyAlignment="1">
      <alignment horizontal="center" vertical="center"/>
    </xf>
    <xf numFmtId="0" fontId="7" fillId="0" borderId="9" xfId="0" applyFont="1" applyBorder="1" applyAlignment="1">
      <alignment horizontal="center" vertical="center" textRotation="90" readingOrder="1"/>
    </xf>
    <xf numFmtId="0" fontId="0" fillId="0" borderId="4" xfId="0" applyFill="1" applyBorder="1" applyAlignment="1">
      <alignment vertical="center" wrapText="1"/>
    </xf>
    <xf numFmtId="0" fontId="0" fillId="0" borderId="3" xfId="0" applyFill="1" applyBorder="1" applyAlignment="1">
      <alignment vertical="center" wrapText="1"/>
    </xf>
    <xf numFmtId="49" fontId="14" fillId="0" borderId="2" xfId="0" applyNumberFormat="1" applyFont="1" applyFill="1" applyBorder="1" applyAlignment="1">
      <alignment vertical="center" wrapText="1"/>
    </xf>
    <xf numFmtId="49" fontId="12" fillId="0" borderId="2" xfId="0" applyNumberFormat="1" applyFont="1" applyFill="1" applyBorder="1" applyAlignment="1">
      <alignment vertical="center" wrapText="1"/>
    </xf>
  </cellXfs>
  <cellStyles count="3">
    <cellStyle name="Dobrá" xfId="2" builtinId="26"/>
    <cellStyle name="Normálna" xfId="0" builtinId="0"/>
    <cellStyle name="Percentá" xfId="1" builtinId="5"/>
  </cellStyles>
  <dxfs count="9">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
      <fill>
        <patternFill>
          <bgColor theme="5" tint="0.79998168889431442"/>
        </patternFill>
      </fill>
    </dxf>
    <dxf>
      <font>
        <b/>
        <i val="0"/>
        <color theme="0"/>
      </font>
      <fill>
        <patternFill>
          <bgColor theme="3" tint="-0.24994659260841701"/>
        </patternFill>
      </fill>
      <border>
        <left style="thin">
          <color theme="0"/>
        </left>
        <right style="thin">
          <color theme="0"/>
        </right>
        <top style="thin">
          <color theme="0"/>
        </top>
        <bottom style="thin">
          <color theme="0"/>
        </bottom>
        <vertical/>
        <horizontal/>
      </border>
    </dxf>
  </dxfs>
  <tableStyles count="0" defaultTableStyle="TableStyleMedium9" defaultPivotStyle="PivotStyleLight16"/>
  <colors>
    <mruColors>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ostiteľský používateľ" id="{8352E8B6-6B83-4F91-BD60-684C8D01E021}" userId="" providerId="Windows Live"/>
</personList>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 dT="2022-06-30T09:24:35.05" personId="{8352E8B6-6B83-4F91-BD60-684C8D01E021}" id="{1BCD3445-101B-423C-BF16-58F0817CFC48}">
    <text>Prípadne 500 SKK - uvedené položky neboli rozdelené na fyzické a právnické osoby</text>
  </threadedComment>
  <threadedComment ref="F28" dT="2022-06-30T09:50:46.62" personId="{8352E8B6-6B83-4F91-BD60-684C8D01E021}" id="{C54A5C80-5619-4C54-A506-C6D7C2A3608C}">
    <text>Udelenie nútenej licencie</text>
  </threadedComment>
  <threadedComment ref="F61" dT="2022-06-30T09:49:15.28" personId="{8352E8B6-6B83-4F91-BD60-684C8D01E021}" id="{79205E1E-DA27-48E8-BB59-37B9E8280BBF}">
    <text>Bol to poplatok za odklad zápisu ÚV</text>
  </threadedComment>
  <threadedComment ref="F65" dT="2022-06-30T09:50:23.81" personId="{8352E8B6-6B83-4F91-BD60-684C8D01E021}" id="{EEBEA9A9-36CD-4366-B676-CF61A2DF286C}">
    <text>Udelenie nútenej licencie</text>
  </threadedComment>
  <threadedComment ref="F71" dT="2022-06-30T09:53:53.77" personId="{8352E8B6-6B83-4F91-BD60-684C8D01E021}" id="{8E7F28FD-19A5-4D87-B40F-EF51BD08861D}">
    <text>Okrem tejto položky bola aj položka "Konanie o výmaze" - 2500 SKK t.j. 82,98€</text>
  </threadedComment>
  <threadedComment ref="F124" dT="2022-06-30T10:04:16.05" personId="{8352E8B6-6B83-4F91-BD60-684C8D01E021}" id="{58F56121-AB76-4A8E-8A69-41AC8479D817}">
    <text>Návrh na výmaz z registra OZ</text>
  </threadedComment>
  <threadedComment ref="F135" dT="2022-06-30T10:07:10.87" personId="{8352E8B6-6B83-4F91-BD60-684C8D01E021}" id="{4D331DCF-72C9-4A98-BD8F-71F9E7EFC9F6}">
    <text>Poplatok za územné rozšírenie alebo zúženie medzinárodného zápisu OZ</text>
  </threadedComment>
  <threadedComment ref="I147" dT="2022-06-30T09:44:36.50" personId="{8352E8B6-6B83-4F91-BD60-684C8D01E021}" id="{9D934E96-4858-4D14-B388-7EA44B63EE2E}">
    <text>Turčanová: hodnota vykazovaná v záverečnom účte, prípadne iných dokumentoch. Dôvod rozdielu je časový nesúlad - zaevidovania poplatku a zaúčtovania poplatku. Tj. prvé a posledné výpisy v roku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6"/>
  <sheetViews>
    <sheetView tabSelected="1" zoomScale="90" zoomScaleNormal="90" workbookViewId="0">
      <pane xSplit="3" ySplit="1" topLeftCell="K2" activePane="bottomRight" state="frozen"/>
      <selection pane="topRight" activeCell="C1" sqref="C1"/>
      <selection pane="bottomLeft" activeCell="A3" sqref="A3"/>
      <selection pane="bottomRight" activeCell="K143" sqref="K143"/>
    </sheetView>
  </sheetViews>
  <sheetFormatPr defaultColWidth="8.85546875" defaultRowHeight="15" x14ac:dyDescent="0.25"/>
  <cols>
    <col min="1" max="1" width="11.28515625" style="11" customWidth="1"/>
    <col min="2" max="2" width="61" customWidth="1"/>
    <col min="3" max="3" width="11.7109375" style="12" customWidth="1"/>
    <col min="4" max="4" width="14.7109375" style="13" customWidth="1"/>
    <col min="5" max="5" width="15.140625" style="13" bestFit="1" customWidth="1"/>
    <col min="6" max="6" width="12" style="13" customWidth="1"/>
    <col min="7" max="7" width="11.5703125" style="14" customWidth="1"/>
    <col min="8" max="8" width="12" style="15" customWidth="1"/>
    <col min="9" max="9" width="13.7109375" style="15" customWidth="1"/>
    <col min="10" max="10" width="13.7109375" style="114" customWidth="1"/>
    <col min="11" max="11" width="21.140625" style="120" customWidth="1"/>
    <col min="12" max="12" width="15.42578125" style="120" customWidth="1"/>
    <col min="13" max="13" width="85.7109375" style="12" customWidth="1"/>
    <col min="14" max="14" width="34.7109375" style="5" bestFit="1" customWidth="1"/>
  </cols>
  <sheetData>
    <row r="1" spans="1:14" s="6" customFormat="1" ht="113.25" customHeight="1" x14ac:dyDescent="0.25">
      <c r="A1" s="99" t="s">
        <v>154</v>
      </c>
      <c r="B1" s="59" t="s">
        <v>0</v>
      </c>
      <c r="C1" s="115" t="s">
        <v>163</v>
      </c>
      <c r="D1" s="116" t="s">
        <v>155</v>
      </c>
      <c r="E1" s="116" t="s">
        <v>144</v>
      </c>
      <c r="F1" s="116" t="s">
        <v>164</v>
      </c>
      <c r="G1" s="61" t="s">
        <v>208</v>
      </c>
      <c r="H1" s="20" t="s">
        <v>1</v>
      </c>
      <c r="I1" s="20" t="s">
        <v>222</v>
      </c>
      <c r="J1" s="20" t="s">
        <v>156</v>
      </c>
      <c r="K1" s="118" t="s">
        <v>229</v>
      </c>
      <c r="L1" s="118" t="s">
        <v>227</v>
      </c>
      <c r="M1" s="60" t="s">
        <v>2</v>
      </c>
      <c r="N1" s="100"/>
    </row>
    <row r="2" spans="1:14" ht="16.5" thickBot="1" x14ac:dyDescent="0.3">
      <c r="A2" s="31"/>
      <c r="B2" s="87" t="s">
        <v>4</v>
      </c>
      <c r="C2" s="87"/>
      <c r="D2" s="10"/>
      <c r="E2" s="88"/>
      <c r="F2" s="10" t="str">
        <f t="shared" ref="F2:F65" si="0">IF(OR(D2="",D2=0),"",E2/D2)</f>
        <v/>
      </c>
      <c r="G2" s="10"/>
      <c r="H2" s="10"/>
      <c r="I2" s="10"/>
      <c r="J2" s="104"/>
      <c r="K2" s="122"/>
      <c r="L2" s="122"/>
      <c r="M2" s="10"/>
    </row>
    <row r="3" spans="1:14" ht="102" x14ac:dyDescent="0.25">
      <c r="A3" s="191" t="s">
        <v>5</v>
      </c>
      <c r="B3" s="34" t="s">
        <v>145</v>
      </c>
      <c r="C3" s="35">
        <v>4</v>
      </c>
      <c r="D3" s="62">
        <v>30</v>
      </c>
      <c r="E3" s="41">
        <v>144</v>
      </c>
      <c r="F3" s="41">
        <f t="shared" si="0"/>
        <v>4.8</v>
      </c>
      <c r="G3" s="129">
        <v>32.840000000000003</v>
      </c>
      <c r="H3" s="63">
        <v>10</v>
      </c>
      <c r="I3" s="63">
        <f>H3-C3</f>
        <v>6</v>
      </c>
      <c r="J3" s="105" t="s">
        <v>157</v>
      </c>
      <c r="K3" s="134">
        <f>IF(C3&lt;101,((H3/2)*(0.9*D3)+(H3*0.1*D3)),(((H3-70)*0.9*D3)+(H3*0.1*D3)))</f>
        <v>165</v>
      </c>
      <c r="L3" s="107">
        <f>K3-E3</f>
        <v>21</v>
      </c>
      <c r="M3" s="64" t="s">
        <v>221</v>
      </c>
      <c r="N3"/>
    </row>
    <row r="4" spans="1:14" ht="39" thickBot="1" x14ac:dyDescent="0.3">
      <c r="A4" s="190"/>
      <c r="B4" s="36" t="s">
        <v>6</v>
      </c>
      <c r="C4" s="37">
        <v>50</v>
      </c>
      <c r="D4" s="65">
        <v>2</v>
      </c>
      <c r="E4" s="42">
        <v>100</v>
      </c>
      <c r="F4" s="42">
        <v>50</v>
      </c>
      <c r="G4" s="129">
        <v>32.840000000000003</v>
      </c>
      <c r="H4" s="66">
        <v>80</v>
      </c>
      <c r="I4" s="66">
        <f>H4-C4</f>
        <v>30</v>
      </c>
      <c r="J4" s="106" t="s">
        <v>157</v>
      </c>
      <c r="K4" s="134">
        <v>160</v>
      </c>
      <c r="L4" s="107">
        <f>K4-E4</f>
        <v>60</v>
      </c>
      <c r="M4" s="67" t="s">
        <v>206</v>
      </c>
    </row>
    <row r="5" spans="1:14" ht="26.25" thickBot="1" x14ac:dyDescent="0.3">
      <c r="A5" s="192"/>
      <c r="B5" s="127" t="s">
        <v>146</v>
      </c>
      <c r="C5" s="93">
        <v>0</v>
      </c>
      <c r="D5" s="94">
        <v>96</v>
      </c>
      <c r="E5" s="135">
        <v>0</v>
      </c>
      <c r="F5" s="95">
        <v>0</v>
      </c>
      <c r="G5" s="129">
        <v>32.840000000000003</v>
      </c>
      <c r="H5" s="96">
        <v>100</v>
      </c>
      <c r="I5" s="96">
        <v>100</v>
      </c>
      <c r="J5" s="107" t="s">
        <v>157</v>
      </c>
      <c r="K5" s="134">
        <f>IF(C5&lt;101,((H5/2)*(0.9*D5)+(H5*0.1*D5)),(((H5-50)*0.9*D5)+(H5*0.1*D5)))</f>
        <v>5280</v>
      </c>
      <c r="L5" s="126">
        <f>K5-E5</f>
        <v>5280</v>
      </c>
      <c r="M5" s="97" t="s">
        <v>165</v>
      </c>
    </row>
    <row r="6" spans="1:14" x14ac:dyDescent="0.25">
      <c r="A6" s="185" t="s">
        <v>7</v>
      </c>
      <c r="B6" s="34" t="s">
        <v>8</v>
      </c>
      <c r="C6" s="40"/>
      <c r="D6" s="62"/>
      <c r="E6" s="41"/>
      <c r="F6" s="41" t="str">
        <f t="shared" si="0"/>
        <v/>
      </c>
      <c r="G6" s="130"/>
      <c r="H6" s="63"/>
      <c r="I6" s="63"/>
      <c r="J6" s="105"/>
      <c r="K6" s="123"/>
      <c r="L6" s="123"/>
      <c r="M6" s="64" t="s">
        <v>3</v>
      </c>
    </row>
    <row r="7" spans="1:14" ht="76.5" x14ac:dyDescent="0.25">
      <c r="A7" s="186"/>
      <c r="B7" s="17" t="s">
        <v>9</v>
      </c>
      <c r="C7" s="16">
        <v>66</v>
      </c>
      <c r="D7" s="68">
        <v>10</v>
      </c>
      <c r="E7" s="25">
        <v>429</v>
      </c>
      <c r="F7" s="25">
        <f t="shared" si="0"/>
        <v>42.9</v>
      </c>
      <c r="G7" s="129">
        <v>32.840000000000003</v>
      </c>
      <c r="H7" s="69">
        <v>80</v>
      </c>
      <c r="I7" s="69">
        <f>H7-C7</f>
        <v>14</v>
      </c>
      <c r="J7" s="103" t="s">
        <v>157</v>
      </c>
      <c r="K7" s="134">
        <f>H7*D7*F7/C7</f>
        <v>520</v>
      </c>
      <c r="L7" s="126">
        <f>K7-E7</f>
        <v>91</v>
      </c>
      <c r="M7" s="70" t="s">
        <v>210</v>
      </c>
      <c r="N7" s="3"/>
    </row>
    <row r="8" spans="1:14" ht="51" x14ac:dyDescent="0.25">
      <c r="A8" s="186"/>
      <c r="B8" s="17" t="s">
        <v>10</v>
      </c>
      <c r="C8" s="16">
        <v>166</v>
      </c>
      <c r="D8" s="68">
        <v>7</v>
      </c>
      <c r="E8" s="25">
        <v>812</v>
      </c>
      <c r="F8" s="25">
        <f t="shared" si="0"/>
        <v>116</v>
      </c>
      <c r="G8" s="129">
        <v>32.840000000000003</v>
      </c>
      <c r="H8" s="69">
        <v>200</v>
      </c>
      <c r="I8" s="69">
        <f>H8-C8</f>
        <v>34</v>
      </c>
      <c r="J8" s="103" t="s">
        <v>157</v>
      </c>
      <c r="K8" s="134">
        <f>H8*D8*F8/C8</f>
        <v>978.31325301204822</v>
      </c>
      <c r="L8" s="107">
        <f>K8-E8</f>
        <v>166.31325301204822</v>
      </c>
      <c r="M8" s="70" t="s">
        <v>166</v>
      </c>
    </row>
    <row r="9" spans="1:14" ht="63.75" x14ac:dyDescent="0.25">
      <c r="A9" s="186"/>
      <c r="B9" s="17" t="s">
        <v>11</v>
      </c>
      <c r="C9" s="16">
        <v>20</v>
      </c>
      <c r="D9" s="68">
        <v>317</v>
      </c>
      <c r="E9" s="25">
        <v>3834</v>
      </c>
      <c r="F9" s="25">
        <f t="shared" si="0"/>
        <v>12.094637223974763</v>
      </c>
      <c r="G9" s="129">
        <v>32.840000000000003</v>
      </c>
      <c r="H9" s="69">
        <v>30</v>
      </c>
      <c r="I9" s="69">
        <f>H9-C9</f>
        <v>10</v>
      </c>
      <c r="J9" s="103" t="s">
        <v>157</v>
      </c>
      <c r="K9" s="134">
        <f>H9*D9*F9/C9</f>
        <v>5751</v>
      </c>
      <c r="L9" s="107">
        <f>K9-E9</f>
        <v>1917</v>
      </c>
      <c r="M9" s="70" t="s">
        <v>167</v>
      </c>
    </row>
    <row r="10" spans="1:14" ht="51.75" thickBot="1" x14ac:dyDescent="0.3">
      <c r="A10" s="187"/>
      <c r="B10" s="36" t="s">
        <v>12</v>
      </c>
      <c r="C10" s="37">
        <v>20</v>
      </c>
      <c r="D10" s="65">
        <v>99</v>
      </c>
      <c r="E10" s="42">
        <v>1430</v>
      </c>
      <c r="F10" s="42">
        <f t="shared" si="0"/>
        <v>14.444444444444445</v>
      </c>
      <c r="G10" s="129">
        <v>32.840000000000003</v>
      </c>
      <c r="H10" s="66">
        <v>20</v>
      </c>
      <c r="I10" s="66">
        <f>H10-C10</f>
        <v>0</v>
      </c>
      <c r="J10" s="106" t="s">
        <v>158</v>
      </c>
      <c r="K10" s="134">
        <v>1430</v>
      </c>
      <c r="L10" s="107">
        <v>0</v>
      </c>
      <c r="M10" s="128" t="s">
        <v>143</v>
      </c>
    </row>
    <row r="11" spans="1:14" ht="15.75" x14ac:dyDescent="0.25">
      <c r="A11" s="38"/>
      <c r="B11" s="39" t="s">
        <v>13</v>
      </c>
      <c r="C11" s="39"/>
      <c r="D11" s="39"/>
      <c r="E11" s="89"/>
      <c r="F11" s="39" t="str">
        <f t="shared" si="0"/>
        <v/>
      </c>
      <c r="G11" s="39"/>
      <c r="H11" s="39"/>
      <c r="I11" s="39"/>
      <c r="J11" s="108"/>
      <c r="K11" s="108"/>
      <c r="L11" s="125"/>
      <c r="M11" s="39" t="s">
        <v>3</v>
      </c>
    </row>
    <row r="12" spans="1:14" x14ac:dyDescent="0.25">
      <c r="A12" s="189" t="s">
        <v>14</v>
      </c>
      <c r="B12" s="2" t="s">
        <v>15</v>
      </c>
      <c r="C12" s="24"/>
      <c r="D12" s="68"/>
      <c r="E12" s="25"/>
      <c r="F12" s="25" t="str">
        <f t="shared" si="0"/>
        <v/>
      </c>
      <c r="G12" s="131"/>
      <c r="H12" s="69"/>
      <c r="I12" s="69"/>
      <c r="J12" s="103"/>
      <c r="K12" s="121"/>
      <c r="L12" s="121"/>
      <c r="M12" s="70" t="s">
        <v>3</v>
      </c>
    </row>
    <row r="13" spans="1:14" ht="128.25" customHeight="1" x14ac:dyDescent="0.25">
      <c r="A13" s="190"/>
      <c r="B13" s="17" t="s">
        <v>16</v>
      </c>
      <c r="C13" s="16">
        <v>30</v>
      </c>
      <c r="D13" s="68">
        <v>63</v>
      </c>
      <c r="E13" s="25">
        <v>1350</v>
      </c>
      <c r="F13" s="25">
        <f t="shared" si="0"/>
        <v>21.428571428571427</v>
      </c>
      <c r="G13" s="129">
        <v>32.840000000000003</v>
      </c>
      <c r="H13" s="69">
        <v>50</v>
      </c>
      <c r="I13" s="69">
        <f>H13-C13</f>
        <v>20</v>
      </c>
      <c r="J13" s="103" t="s">
        <v>157</v>
      </c>
      <c r="K13" s="134">
        <f>H13*D13*F13/C13</f>
        <v>2250</v>
      </c>
      <c r="L13" s="107">
        <f>K13-E13</f>
        <v>900</v>
      </c>
      <c r="M13" s="173" t="s">
        <v>211</v>
      </c>
    </row>
    <row r="14" spans="1:14" ht="24" x14ac:dyDescent="0.25">
      <c r="A14" s="190"/>
      <c r="B14" s="17" t="s">
        <v>17</v>
      </c>
      <c r="C14" s="16">
        <v>60</v>
      </c>
      <c r="D14" s="68">
        <v>185</v>
      </c>
      <c r="E14" s="25">
        <v>6105</v>
      </c>
      <c r="F14" s="25">
        <f t="shared" si="0"/>
        <v>33</v>
      </c>
      <c r="G14" s="129">
        <v>32.840000000000003</v>
      </c>
      <c r="H14" s="69">
        <v>100</v>
      </c>
      <c r="I14" s="69">
        <f>H14-C14</f>
        <v>40</v>
      </c>
      <c r="J14" s="103" t="s">
        <v>157</v>
      </c>
      <c r="K14" s="134">
        <f>H14*D14*F14/C14</f>
        <v>10175</v>
      </c>
      <c r="L14" s="107">
        <f>K14-E14</f>
        <v>4070</v>
      </c>
      <c r="M14" s="174"/>
    </row>
    <row r="15" spans="1:14" x14ac:dyDescent="0.25">
      <c r="A15" s="190"/>
      <c r="B15" s="2" t="s">
        <v>18</v>
      </c>
      <c r="C15" s="24"/>
      <c r="D15" s="68"/>
      <c r="E15" s="25"/>
      <c r="F15" s="25" t="str">
        <f t="shared" si="0"/>
        <v/>
      </c>
      <c r="G15" s="131"/>
      <c r="H15" s="69"/>
      <c r="I15" s="69"/>
      <c r="J15" s="103"/>
      <c r="K15" s="134"/>
      <c r="L15" s="107"/>
      <c r="M15" s="70"/>
    </row>
    <row r="16" spans="1:14" ht="26.25" customHeight="1" x14ac:dyDescent="0.25">
      <c r="A16" s="190"/>
      <c r="B16" s="2" t="s">
        <v>19</v>
      </c>
      <c r="C16" s="16">
        <v>66</v>
      </c>
      <c r="D16" s="68">
        <v>0</v>
      </c>
      <c r="E16" s="25">
        <v>0</v>
      </c>
      <c r="F16" s="25">
        <v>0</v>
      </c>
      <c r="G16" s="129">
        <v>32.840000000000003</v>
      </c>
      <c r="H16" s="69">
        <v>70</v>
      </c>
      <c r="I16" s="69">
        <f t="shared" ref="I16:I25" si="1">H16-C16</f>
        <v>4</v>
      </c>
      <c r="J16" s="103" t="s">
        <v>157</v>
      </c>
      <c r="K16" s="134">
        <f>IF(C16&lt;101,((H16/2)*(0.9*D16)+(H16*0.1*D16)),(((H16-50)*0.9*D16)+(H16*0.1*D16)))</f>
        <v>0</v>
      </c>
      <c r="L16" s="107">
        <f t="shared" ref="L16:L25" si="2">K16-E16</f>
        <v>0</v>
      </c>
      <c r="M16" s="175" t="s">
        <v>168</v>
      </c>
    </row>
    <row r="17" spans="1:14" x14ac:dyDescent="0.25">
      <c r="A17" s="190"/>
      <c r="B17" s="2" t="s">
        <v>20</v>
      </c>
      <c r="C17" s="16">
        <v>66</v>
      </c>
      <c r="D17" s="68">
        <v>0</v>
      </c>
      <c r="E17" s="25">
        <v>0</v>
      </c>
      <c r="F17" s="25">
        <v>0</v>
      </c>
      <c r="G17" s="129">
        <v>32.840000000000003</v>
      </c>
      <c r="H17" s="69">
        <v>70</v>
      </c>
      <c r="I17" s="69">
        <f t="shared" si="1"/>
        <v>4</v>
      </c>
      <c r="J17" s="103" t="s">
        <v>157</v>
      </c>
      <c r="K17" s="134">
        <f>IF(C17&lt;101,((H17/2)*(0.9*D17)+(H17*0.1*D17)),(((H17-50)*0.9*D17)+(H17*0.1*D17)))</f>
        <v>0</v>
      </c>
      <c r="L17" s="107">
        <f t="shared" si="2"/>
        <v>0</v>
      </c>
      <c r="M17" s="176"/>
    </row>
    <row r="18" spans="1:14" ht="25.5" x14ac:dyDescent="0.25">
      <c r="A18" s="190"/>
      <c r="B18" s="22" t="s">
        <v>21</v>
      </c>
      <c r="C18" s="16">
        <v>20</v>
      </c>
      <c r="D18" s="68">
        <v>21</v>
      </c>
      <c r="E18" s="25">
        <v>210</v>
      </c>
      <c r="F18" s="25">
        <f t="shared" si="0"/>
        <v>10</v>
      </c>
      <c r="G18" s="129">
        <v>32.840000000000003</v>
      </c>
      <c r="H18" s="69">
        <v>30</v>
      </c>
      <c r="I18" s="69">
        <f t="shared" si="1"/>
        <v>10</v>
      </c>
      <c r="J18" s="103" t="s">
        <v>157</v>
      </c>
      <c r="K18" s="134">
        <f>H18*D18*F18/C18</f>
        <v>315</v>
      </c>
      <c r="L18" s="107">
        <f t="shared" si="2"/>
        <v>105</v>
      </c>
      <c r="M18" s="70" t="s">
        <v>184</v>
      </c>
    </row>
    <row r="19" spans="1:14" ht="36" x14ac:dyDescent="0.25">
      <c r="A19" s="190"/>
      <c r="B19" s="22" t="s">
        <v>113</v>
      </c>
      <c r="C19" s="16">
        <v>30</v>
      </c>
      <c r="D19" s="68">
        <v>297</v>
      </c>
      <c r="E19" s="25">
        <v>4890</v>
      </c>
      <c r="F19" s="25">
        <f t="shared" si="0"/>
        <v>16.464646464646464</v>
      </c>
      <c r="G19" s="129">
        <v>32.840000000000003</v>
      </c>
      <c r="H19" s="69">
        <v>40</v>
      </c>
      <c r="I19" s="69">
        <f t="shared" si="1"/>
        <v>10</v>
      </c>
      <c r="J19" s="103" t="s">
        <v>157</v>
      </c>
      <c r="K19" s="134">
        <f>H19*D19*F19/C19</f>
        <v>6520</v>
      </c>
      <c r="L19" s="107">
        <f t="shared" si="2"/>
        <v>1630</v>
      </c>
      <c r="M19" s="70" t="s">
        <v>169</v>
      </c>
    </row>
    <row r="20" spans="1:14" ht="27" x14ac:dyDescent="0.25">
      <c r="A20" s="190"/>
      <c r="B20" s="22" t="s">
        <v>114</v>
      </c>
      <c r="C20" s="16">
        <v>20</v>
      </c>
      <c r="D20" s="68">
        <v>6</v>
      </c>
      <c r="E20" s="25">
        <v>80</v>
      </c>
      <c r="F20" s="25">
        <f t="shared" si="0"/>
        <v>13.333333333333334</v>
      </c>
      <c r="G20" s="129">
        <v>32.840000000000003</v>
      </c>
      <c r="H20" s="69">
        <v>30</v>
      </c>
      <c r="I20" s="69">
        <f t="shared" si="1"/>
        <v>10</v>
      </c>
      <c r="J20" s="103" t="s">
        <v>157</v>
      </c>
      <c r="K20" s="134">
        <f>H20*D20*F20/C20</f>
        <v>120</v>
      </c>
      <c r="L20" s="107">
        <f t="shared" si="2"/>
        <v>40</v>
      </c>
      <c r="M20" s="177" t="s">
        <v>186</v>
      </c>
    </row>
    <row r="21" spans="1:14" ht="24" x14ac:dyDescent="0.25">
      <c r="A21" s="190"/>
      <c r="B21" s="22" t="s">
        <v>115</v>
      </c>
      <c r="C21" s="16">
        <v>20</v>
      </c>
      <c r="D21" s="68">
        <v>22</v>
      </c>
      <c r="E21" s="25">
        <v>225</v>
      </c>
      <c r="F21" s="25">
        <f t="shared" si="0"/>
        <v>10.227272727272727</v>
      </c>
      <c r="G21" s="129">
        <v>32.840000000000003</v>
      </c>
      <c r="H21" s="69">
        <v>30</v>
      </c>
      <c r="I21" s="69">
        <f t="shared" si="1"/>
        <v>10</v>
      </c>
      <c r="J21" s="103" t="s">
        <v>157</v>
      </c>
      <c r="K21" s="134">
        <f>H21*D21*F21/C21</f>
        <v>337.5</v>
      </c>
      <c r="L21" s="107">
        <f t="shared" si="2"/>
        <v>112.5</v>
      </c>
      <c r="M21" s="178"/>
    </row>
    <row r="22" spans="1:14" x14ac:dyDescent="0.25">
      <c r="A22" s="190"/>
      <c r="B22" s="98" t="s">
        <v>22</v>
      </c>
      <c r="C22" s="16">
        <v>20</v>
      </c>
      <c r="D22" s="68">
        <v>0</v>
      </c>
      <c r="E22" s="25">
        <v>0</v>
      </c>
      <c r="F22" s="25" t="str">
        <f t="shared" si="0"/>
        <v/>
      </c>
      <c r="G22" s="129">
        <v>32.840000000000003</v>
      </c>
      <c r="H22" s="69">
        <v>0</v>
      </c>
      <c r="I22" s="69">
        <f t="shared" si="1"/>
        <v>-20</v>
      </c>
      <c r="J22" s="103" t="s">
        <v>159</v>
      </c>
      <c r="K22" s="134">
        <f>IF(C22&lt;101,((H22/2)*(0.9*D22)+(H22*0.1*D22)),(((H22-50)*0.9*D22)+(H22*0.1*D22)))</f>
        <v>0</v>
      </c>
      <c r="L22" s="107">
        <f t="shared" si="2"/>
        <v>0</v>
      </c>
      <c r="M22" s="178"/>
    </row>
    <row r="23" spans="1:14" ht="24" x14ac:dyDescent="0.25">
      <c r="A23" s="190"/>
      <c r="B23" s="22" t="s">
        <v>116</v>
      </c>
      <c r="C23" s="16">
        <v>20</v>
      </c>
      <c r="D23" s="68">
        <v>19</v>
      </c>
      <c r="E23" s="25">
        <v>210</v>
      </c>
      <c r="F23" s="25">
        <f t="shared" si="0"/>
        <v>11.052631578947368</v>
      </c>
      <c r="G23" s="129">
        <v>32.840000000000003</v>
      </c>
      <c r="H23" s="69">
        <v>30</v>
      </c>
      <c r="I23" s="69">
        <f t="shared" si="1"/>
        <v>10</v>
      </c>
      <c r="J23" s="103" t="s">
        <v>157</v>
      </c>
      <c r="K23" s="134">
        <f>H23*D23*F23/C23</f>
        <v>315</v>
      </c>
      <c r="L23" s="107">
        <f t="shared" si="2"/>
        <v>105</v>
      </c>
      <c r="M23" s="178"/>
    </row>
    <row r="24" spans="1:14" ht="24" x14ac:dyDescent="0.25">
      <c r="A24" s="190"/>
      <c r="B24" s="22" t="s">
        <v>117</v>
      </c>
      <c r="C24" s="16">
        <v>20</v>
      </c>
      <c r="D24" s="68">
        <v>0</v>
      </c>
      <c r="E24" s="25">
        <v>0</v>
      </c>
      <c r="F24" s="25">
        <v>0</v>
      </c>
      <c r="G24" s="129">
        <v>32.840000000000003</v>
      </c>
      <c r="H24" s="69">
        <v>30</v>
      </c>
      <c r="I24" s="69">
        <f t="shared" si="1"/>
        <v>10</v>
      </c>
      <c r="J24" s="103" t="s">
        <v>157</v>
      </c>
      <c r="K24" s="134">
        <f>IF(C24&lt;101,((H24/2)*(0.9*D24)+(H24*0.1*D24)),(((H24-50)*0.9*D24)+(H24*0.1*D24)))</f>
        <v>0</v>
      </c>
      <c r="L24" s="107">
        <f t="shared" si="2"/>
        <v>0</v>
      </c>
      <c r="M24" s="178"/>
    </row>
    <row r="25" spans="1:14" ht="24" x14ac:dyDescent="0.25">
      <c r="A25" s="190"/>
      <c r="B25" s="22" t="s">
        <v>118</v>
      </c>
      <c r="C25" s="16">
        <v>20</v>
      </c>
      <c r="D25" s="68">
        <v>0</v>
      </c>
      <c r="E25" s="25">
        <v>0</v>
      </c>
      <c r="F25" s="25">
        <v>0</v>
      </c>
      <c r="G25" s="129">
        <v>32.840000000000003</v>
      </c>
      <c r="H25" s="69">
        <v>30</v>
      </c>
      <c r="I25" s="69">
        <f t="shared" si="1"/>
        <v>10</v>
      </c>
      <c r="J25" s="103" t="s">
        <v>157</v>
      </c>
      <c r="K25" s="134">
        <f>IF(C25&lt;101,((H25/2)*(0.9*D25)+(H25*0.1*D25)),(((H25-50)*0.9*D25)+(H25*0.1*D25)))</f>
        <v>0</v>
      </c>
      <c r="L25" s="107">
        <f t="shared" si="2"/>
        <v>0</v>
      </c>
      <c r="M25" s="179"/>
    </row>
    <row r="26" spans="1:14" x14ac:dyDescent="0.25">
      <c r="A26" s="190"/>
      <c r="B26" s="22" t="s">
        <v>23</v>
      </c>
      <c r="C26" s="24"/>
      <c r="D26" s="68"/>
      <c r="E26" s="25"/>
      <c r="F26" s="25" t="str">
        <f t="shared" si="0"/>
        <v/>
      </c>
      <c r="G26" s="131"/>
      <c r="H26" s="69"/>
      <c r="I26" s="69"/>
      <c r="J26" s="103"/>
      <c r="K26" s="121"/>
      <c r="L26" s="121"/>
      <c r="M26" s="70" t="s">
        <v>3</v>
      </c>
    </row>
    <row r="27" spans="1:14" ht="100.5" customHeight="1" x14ac:dyDescent="0.25">
      <c r="A27" s="190"/>
      <c r="B27" s="22" t="s">
        <v>24</v>
      </c>
      <c r="C27" s="16">
        <v>116</v>
      </c>
      <c r="D27" s="68">
        <v>173</v>
      </c>
      <c r="E27" s="25">
        <v>12093</v>
      </c>
      <c r="F27" s="25">
        <f t="shared" si="0"/>
        <v>69.901734104046241</v>
      </c>
      <c r="G27" s="129">
        <v>32.840000000000003</v>
      </c>
      <c r="H27" s="69">
        <v>170</v>
      </c>
      <c r="I27" s="69">
        <f>H27-C27</f>
        <v>54</v>
      </c>
      <c r="J27" s="103" t="s">
        <v>157</v>
      </c>
      <c r="K27" s="134">
        <f>H27*D27*F27/C27</f>
        <v>17722.5</v>
      </c>
      <c r="L27" s="107">
        <f>K27-E27</f>
        <v>5629.5</v>
      </c>
      <c r="M27" s="165" t="s">
        <v>170</v>
      </c>
    </row>
    <row r="28" spans="1:14" x14ac:dyDescent="0.25">
      <c r="A28" s="190"/>
      <c r="B28" s="22" t="s">
        <v>25</v>
      </c>
      <c r="C28" s="16">
        <v>20</v>
      </c>
      <c r="D28" s="68">
        <v>0</v>
      </c>
      <c r="E28" s="25">
        <v>0</v>
      </c>
      <c r="F28" s="25">
        <v>0</v>
      </c>
      <c r="G28" s="129">
        <v>32.840000000000003</v>
      </c>
      <c r="H28" s="69">
        <v>30</v>
      </c>
      <c r="I28" s="69">
        <f>H28-C28</f>
        <v>10</v>
      </c>
      <c r="J28" s="103" t="s">
        <v>157</v>
      </c>
      <c r="K28" s="136">
        <f>IF(C28&lt;101,((H28/2)*(0.9*D28)+(H28*0.1*D28)),(((H28-50)*0.9*D28)+(H28*0.1*D28)))</f>
        <v>0</v>
      </c>
      <c r="L28" s="124">
        <f>K28-E28</f>
        <v>0</v>
      </c>
      <c r="M28" s="164"/>
    </row>
    <row r="29" spans="1:14" x14ac:dyDescent="0.25">
      <c r="A29" s="190"/>
      <c r="B29" s="2" t="s">
        <v>26</v>
      </c>
      <c r="C29" s="24"/>
      <c r="D29" s="68"/>
      <c r="E29" s="25"/>
      <c r="F29" s="25" t="str">
        <f t="shared" si="0"/>
        <v/>
      </c>
      <c r="G29" s="129"/>
      <c r="H29" s="112"/>
      <c r="I29" s="25"/>
      <c r="J29" s="25"/>
      <c r="K29" s="137"/>
      <c r="L29" s="137"/>
      <c r="M29" s="165" t="s">
        <v>209</v>
      </c>
    </row>
    <row r="30" spans="1:14" s="12" customFormat="1" ht="49.5" customHeight="1" x14ac:dyDescent="0.25">
      <c r="A30" s="190"/>
      <c r="B30" s="98" t="s">
        <v>27</v>
      </c>
      <c r="C30" s="16">
        <v>66</v>
      </c>
      <c r="D30" s="193">
        <v>116</v>
      </c>
      <c r="E30" s="181">
        <v>12446</v>
      </c>
      <c r="F30" s="181">
        <f t="shared" si="0"/>
        <v>107.29310344827586</v>
      </c>
      <c r="G30" s="183">
        <v>32.840000000000003</v>
      </c>
      <c r="H30" s="170">
        <v>110</v>
      </c>
      <c r="I30" s="170">
        <v>24</v>
      </c>
      <c r="J30" s="170" t="s">
        <v>157</v>
      </c>
      <c r="K30" s="168">
        <v>12760</v>
      </c>
      <c r="L30" s="170">
        <f>K30-E30</f>
        <v>314</v>
      </c>
      <c r="M30" s="180"/>
      <c r="N30" s="141"/>
    </row>
    <row r="31" spans="1:14" s="12" customFormat="1" x14ac:dyDescent="0.25">
      <c r="A31" s="190"/>
      <c r="B31" s="98" t="s">
        <v>28</v>
      </c>
      <c r="C31" s="16">
        <v>10</v>
      </c>
      <c r="D31" s="194"/>
      <c r="E31" s="182"/>
      <c r="F31" s="182"/>
      <c r="G31" s="184"/>
      <c r="H31" s="172"/>
      <c r="I31" s="172"/>
      <c r="J31" s="172"/>
      <c r="K31" s="169"/>
      <c r="L31" s="171"/>
      <c r="M31" s="164"/>
      <c r="N31" s="141"/>
    </row>
    <row r="32" spans="1:14" ht="75.75" customHeight="1" x14ac:dyDescent="0.25">
      <c r="A32" s="190"/>
      <c r="B32" s="22" t="s">
        <v>29</v>
      </c>
      <c r="C32" s="16">
        <v>166</v>
      </c>
      <c r="D32" s="68">
        <v>37</v>
      </c>
      <c r="E32" s="25">
        <v>4252</v>
      </c>
      <c r="F32" s="25">
        <f t="shared" si="0"/>
        <v>114.91891891891892</v>
      </c>
      <c r="G32" s="129">
        <v>32.840000000000003</v>
      </c>
      <c r="H32" s="69">
        <v>250</v>
      </c>
      <c r="I32" s="69">
        <f t="shared" ref="I32:I45" si="3">H32-C32</f>
        <v>84</v>
      </c>
      <c r="J32" s="103" t="s">
        <v>157</v>
      </c>
      <c r="K32" s="134">
        <f>H32*D32*F32/C32</f>
        <v>6403.6144578313251</v>
      </c>
      <c r="L32" s="107">
        <f t="shared" ref="L32:L48" si="4">K32-E32</f>
        <v>2151.6144578313251</v>
      </c>
      <c r="M32" s="71" t="s">
        <v>171</v>
      </c>
    </row>
    <row r="33" spans="1:14" ht="51" x14ac:dyDescent="0.25">
      <c r="A33" s="190"/>
      <c r="B33" s="22" t="s">
        <v>30</v>
      </c>
      <c r="C33" s="16">
        <v>100</v>
      </c>
      <c r="D33" s="68">
        <v>13</v>
      </c>
      <c r="E33" s="25">
        <v>800</v>
      </c>
      <c r="F33" s="25">
        <f t="shared" si="0"/>
        <v>61.53846153846154</v>
      </c>
      <c r="G33" s="129">
        <v>32.840000000000003</v>
      </c>
      <c r="H33" s="69">
        <v>200</v>
      </c>
      <c r="I33" s="69">
        <f t="shared" si="3"/>
        <v>100</v>
      </c>
      <c r="J33" s="103" t="s">
        <v>157</v>
      </c>
      <c r="K33" s="134">
        <f>H33*D33*F33/C33</f>
        <v>1600</v>
      </c>
      <c r="L33" s="107">
        <f t="shared" si="4"/>
        <v>800</v>
      </c>
      <c r="M33" s="71" t="s">
        <v>172</v>
      </c>
    </row>
    <row r="34" spans="1:14" ht="25.5" x14ac:dyDescent="0.25">
      <c r="A34" s="190"/>
      <c r="B34" s="22" t="s">
        <v>31</v>
      </c>
      <c r="C34" s="16">
        <v>50</v>
      </c>
      <c r="D34" s="68">
        <v>0</v>
      </c>
      <c r="E34" s="25">
        <v>0</v>
      </c>
      <c r="F34" s="25">
        <v>0</v>
      </c>
      <c r="G34" s="129">
        <v>32.840000000000003</v>
      </c>
      <c r="H34" s="69">
        <v>70</v>
      </c>
      <c r="I34" s="69">
        <f t="shared" si="3"/>
        <v>20</v>
      </c>
      <c r="J34" s="103" t="s">
        <v>157</v>
      </c>
      <c r="K34" s="134">
        <f>IF(C34&lt;101,((H34/2)*(0.9*D34)+(H34*0.1*D34)),(((H34-50)*0.9*D34)+(H34*0.1*D34)))</f>
        <v>0</v>
      </c>
      <c r="L34" s="107">
        <f t="shared" si="4"/>
        <v>0</v>
      </c>
      <c r="M34" s="70" t="s">
        <v>173</v>
      </c>
    </row>
    <row r="35" spans="1:14" ht="86.25" customHeight="1" thickBot="1" x14ac:dyDescent="0.3">
      <c r="A35" s="190"/>
      <c r="B35" s="43" t="s">
        <v>32</v>
      </c>
      <c r="C35" s="44">
        <v>116</v>
      </c>
      <c r="D35" s="72">
        <v>58</v>
      </c>
      <c r="E35" s="45">
        <v>3538</v>
      </c>
      <c r="F35" s="45">
        <f t="shared" si="0"/>
        <v>61</v>
      </c>
      <c r="G35" s="129">
        <v>32.840000000000003</v>
      </c>
      <c r="H35" s="73">
        <v>150</v>
      </c>
      <c r="I35" s="73">
        <f t="shared" si="3"/>
        <v>34</v>
      </c>
      <c r="J35" s="103" t="s">
        <v>157</v>
      </c>
      <c r="K35" s="134">
        <f>H35*D35*F35/C35</f>
        <v>4575</v>
      </c>
      <c r="L35" s="107">
        <f t="shared" si="4"/>
        <v>1037</v>
      </c>
      <c r="M35" s="74" t="s">
        <v>175</v>
      </c>
    </row>
    <row r="36" spans="1:14" ht="48" x14ac:dyDescent="0.25">
      <c r="A36" s="191" t="s">
        <v>33</v>
      </c>
      <c r="B36" s="48" t="s">
        <v>119</v>
      </c>
      <c r="C36" s="35">
        <v>20</v>
      </c>
      <c r="D36" s="62">
        <v>0</v>
      </c>
      <c r="E36" s="41">
        <v>0</v>
      </c>
      <c r="F36" s="41">
        <v>0</v>
      </c>
      <c r="G36" s="129">
        <v>32.840000000000003</v>
      </c>
      <c r="H36" s="63">
        <v>30</v>
      </c>
      <c r="I36" s="63">
        <f t="shared" si="3"/>
        <v>10</v>
      </c>
      <c r="J36" s="103" t="s">
        <v>157</v>
      </c>
      <c r="K36" s="134">
        <f>IF(C36&lt;101,((H36/2)*(0.9*D36)+(H36*0.1*D36)),(((H36-50)*0.9*D36)+(H36*0.1*D36)))</f>
        <v>0</v>
      </c>
      <c r="L36" s="107">
        <f t="shared" si="4"/>
        <v>0</v>
      </c>
      <c r="M36" s="163" t="s">
        <v>174</v>
      </c>
    </row>
    <row r="37" spans="1:14" ht="36" x14ac:dyDescent="0.25">
      <c r="A37" s="190"/>
      <c r="B37" s="22" t="s">
        <v>34</v>
      </c>
      <c r="C37" s="16">
        <v>10</v>
      </c>
      <c r="D37" s="68">
        <v>6</v>
      </c>
      <c r="E37" s="25">
        <v>35</v>
      </c>
      <c r="F37" s="25">
        <f t="shared" si="0"/>
        <v>5.833333333333333</v>
      </c>
      <c r="G37" s="129">
        <v>32.840000000000003</v>
      </c>
      <c r="H37" s="69">
        <v>20</v>
      </c>
      <c r="I37" s="69">
        <f t="shared" si="3"/>
        <v>10</v>
      </c>
      <c r="J37" s="103" t="s">
        <v>157</v>
      </c>
      <c r="K37" s="134">
        <f>H37*D37*F37/C37</f>
        <v>70</v>
      </c>
      <c r="L37" s="107">
        <f t="shared" si="4"/>
        <v>35</v>
      </c>
      <c r="M37" s="164"/>
    </row>
    <row r="38" spans="1:14" s="12" customFormat="1" ht="24" x14ac:dyDescent="0.25">
      <c r="A38" s="190"/>
      <c r="B38" s="22" t="s">
        <v>35</v>
      </c>
      <c r="C38" s="16">
        <v>116</v>
      </c>
      <c r="D38" s="68">
        <v>2274</v>
      </c>
      <c r="E38" s="25">
        <v>147290</v>
      </c>
      <c r="F38" s="25">
        <f t="shared" si="0"/>
        <v>64.771328056288482</v>
      </c>
      <c r="G38" s="129">
        <v>32.840000000000003</v>
      </c>
      <c r="H38" s="69">
        <v>150</v>
      </c>
      <c r="I38" s="69">
        <f t="shared" si="3"/>
        <v>34</v>
      </c>
      <c r="J38" s="103" t="s">
        <v>157</v>
      </c>
      <c r="K38" s="134">
        <f>H38*D38*F38/C38</f>
        <v>190461.20689655171</v>
      </c>
      <c r="L38" s="107">
        <f t="shared" si="4"/>
        <v>43171.20689655171</v>
      </c>
      <c r="M38" s="165" t="s">
        <v>215</v>
      </c>
      <c r="N38" s="141"/>
    </row>
    <row r="39" spans="1:14" ht="24.75" thickBot="1" x14ac:dyDescent="0.3">
      <c r="A39" s="195"/>
      <c r="B39" s="49" t="s">
        <v>36</v>
      </c>
      <c r="C39" s="37">
        <v>232</v>
      </c>
      <c r="D39" s="65">
        <v>44</v>
      </c>
      <c r="E39" s="42">
        <v>7338</v>
      </c>
      <c r="F39" s="42">
        <f t="shared" si="0"/>
        <v>166.77272727272728</v>
      </c>
      <c r="G39" s="129">
        <v>32.840000000000003</v>
      </c>
      <c r="H39" s="66">
        <v>300</v>
      </c>
      <c r="I39" s="66">
        <f t="shared" si="3"/>
        <v>68</v>
      </c>
      <c r="J39" s="103" t="s">
        <v>157</v>
      </c>
      <c r="K39" s="134">
        <f>H39*D39*F39/C39</f>
        <v>9488.7931034482754</v>
      </c>
      <c r="L39" s="107">
        <f t="shared" si="4"/>
        <v>2150.7931034482754</v>
      </c>
      <c r="M39" s="166"/>
    </row>
    <row r="40" spans="1:14" ht="99" customHeight="1" x14ac:dyDescent="0.25">
      <c r="A40" s="188" t="s">
        <v>37</v>
      </c>
      <c r="B40" s="46" t="s">
        <v>38</v>
      </c>
      <c r="C40" s="47">
        <v>166</v>
      </c>
      <c r="D40" s="75">
        <v>0</v>
      </c>
      <c r="E40" s="33">
        <v>0</v>
      </c>
      <c r="F40" s="33">
        <v>0</v>
      </c>
      <c r="G40" s="129">
        <v>32.840000000000003</v>
      </c>
      <c r="H40" s="76">
        <v>200</v>
      </c>
      <c r="I40" s="76">
        <f t="shared" si="3"/>
        <v>34</v>
      </c>
      <c r="J40" s="103" t="s">
        <v>157</v>
      </c>
      <c r="K40" s="134">
        <f>IF(C40&lt;101,((H40/2)*(0.9*D40)+(H40*0.1*D40)),(((H40-50)*0.9*D40)+(H40*0.1*D40)))</f>
        <v>0</v>
      </c>
      <c r="L40" s="107">
        <f t="shared" si="4"/>
        <v>0</v>
      </c>
      <c r="M40" s="77" t="s">
        <v>176</v>
      </c>
    </row>
    <row r="41" spans="1:14" ht="126.75" customHeight="1" x14ac:dyDescent="0.25">
      <c r="A41" s="186"/>
      <c r="B41" s="22" t="s">
        <v>39</v>
      </c>
      <c r="C41" s="16">
        <v>200</v>
      </c>
      <c r="D41" s="68">
        <v>0</v>
      </c>
      <c r="E41" s="25">
        <v>0</v>
      </c>
      <c r="F41" s="25">
        <v>0</v>
      </c>
      <c r="G41" s="129">
        <v>32.840000000000003</v>
      </c>
      <c r="H41" s="69">
        <v>250</v>
      </c>
      <c r="I41" s="73">
        <f t="shared" si="3"/>
        <v>50</v>
      </c>
      <c r="J41" s="103" t="s">
        <v>157</v>
      </c>
      <c r="K41" s="134">
        <f>IF(C41&lt;101,((H41/2)*(0.9*D41)+(H41*0.1*D41)),(((H41-50)*0.9*D41)+(H41*0.1*D41)))</f>
        <v>0</v>
      </c>
      <c r="L41" s="107">
        <f t="shared" si="4"/>
        <v>0</v>
      </c>
      <c r="M41" s="78" t="s">
        <v>177</v>
      </c>
    </row>
    <row r="42" spans="1:14" ht="133.5" customHeight="1" x14ac:dyDescent="0.25">
      <c r="A42" s="186"/>
      <c r="B42" s="22" t="s">
        <v>40</v>
      </c>
      <c r="C42" s="16">
        <v>200</v>
      </c>
      <c r="D42" s="68">
        <v>6</v>
      </c>
      <c r="E42" s="25">
        <v>780</v>
      </c>
      <c r="F42" s="25">
        <f t="shared" si="0"/>
        <v>130</v>
      </c>
      <c r="G42" s="129">
        <v>32.840000000000003</v>
      </c>
      <c r="H42" s="69">
        <v>250</v>
      </c>
      <c r="I42" s="76">
        <f t="shared" si="3"/>
        <v>50</v>
      </c>
      <c r="J42" s="103" t="s">
        <v>157</v>
      </c>
      <c r="K42" s="134">
        <f>H42*D42*F42/C42</f>
        <v>975</v>
      </c>
      <c r="L42" s="107">
        <f t="shared" si="4"/>
        <v>195</v>
      </c>
      <c r="M42" s="77" t="s">
        <v>178</v>
      </c>
    </row>
    <row r="43" spans="1:14" ht="152.25" customHeight="1" thickBot="1" x14ac:dyDescent="0.3">
      <c r="A43" s="189"/>
      <c r="B43" s="43" t="s">
        <v>149</v>
      </c>
      <c r="C43" s="44">
        <v>200</v>
      </c>
      <c r="D43" s="72">
        <v>1</v>
      </c>
      <c r="E43" s="45">
        <v>130</v>
      </c>
      <c r="F43" s="45">
        <f t="shared" si="0"/>
        <v>130</v>
      </c>
      <c r="G43" s="129">
        <v>32.840000000000003</v>
      </c>
      <c r="H43" s="73">
        <v>250</v>
      </c>
      <c r="I43" s="73">
        <f t="shared" si="3"/>
        <v>50</v>
      </c>
      <c r="J43" s="103" t="s">
        <v>157</v>
      </c>
      <c r="K43" s="134">
        <f>H43*D43*F43/C43</f>
        <v>162.5</v>
      </c>
      <c r="L43" s="107">
        <f t="shared" si="4"/>
        <v>32.5</v>
      </c>
      <c r="M43" s="117" t="s">
        <v>179</v>
      </c>
    </row>
    <row r="44" spans="1:14" ht="25.5" x14ac:dyDescent="0.25">
      <c r="A44" s="185" t="s">
        <v>41</v>
      </c>
      <c r="B44" s="48" t="s">
        <v>42</v>
      </c>
      <c r="C44" s="35">
        <v>66</v>
      </c>
      <c r="D44" s="62">
        <v>38</v>
      </c>
      <c r="E44" s="41">
        <v>1353</v>
      </c>
      <c r="F44" s="41">
        <f t="shared" si="0"/>
        <v>35.60526315789474</v>
      </c>
      <c r="G44" s="129">
        <v>32.840000000000003</v>
      </c>
      <c r="H44" s="63">
        <v>90</v>
      </c>
      <c r="I44" s="63">
        <f t="shared" si="3"/>
        <v>24</v>
      </c>
      <c r="J44" s="103" t="s">
        <v>157</v>
      </c>
      <c r="K44" s="134">
        <f>H44*D44*F44/C44</f>
        <v>1845.0000000000002</v>
      </c>
      <c r="L44" s="107">
        <f t="shared" si="4"/>
        <v>492.00000000000023</v>
      </c>
      <c r="M44" s="64" t="s">
        <v>180</v>
      </c>
    </row>
    <row r="45" spans="1:14" ht="25.5" x14ac:dyDescent="0.25">
      <c r="A45" s="186"/>
      <c r="B45" s="22" t="s">
        <v>43</v>
      </c>
      <c r="C45" s="16">
        <v>130</v>
      </c>
      <c r="D45" s="68">
        <v>0</v>
      </c>
      <c r="E45" s="25">
        <v>0</v>
      </c>
      <c r="F45" s="25">
        <v>0</v>
      </c>
      <c r="G45" s="129">
        <v>32.840000000000003</v>
      </c>
      <c r="H45" s="69">
        <v>170</v>
      </c>
      <c r="I45" s="69">
        <f t="shared" si="3"/>
        <v>40</v>
      </c>
      <c r="J45" s="103" t="s">
        <v>157</v>
      </c>
      <c r="K45" s="134">
        <f>IF(C45&lt;101,((H45/2)*(0.9*D45)+(H45*0.1*D45)),(((H45-50)*0.9*D45)+(H45*0.1*D45)))</f>
        <v>0</v>
      </c>
      <c r="L45" s="107">
        <f t="shared" si="4"/>
        <v>0</v>
      </c>
      <c r="M45" s="70" t="s">
        <v>181</v>
      </c>
    </row>
    <row r="46" spans="1:14" ht="60" x14ac:dyDescent="0.25">
      <c r="A46" s="186"/>
      <c r="B46" s="22" t="s">
        <v>44</v>
      </c>
      <c r="C46" s="23" t="s">
        <v>142</v>
      </c>
      <c r="D46" s="68">
        <v>0</v>
      </c>
      <c r="E46" s="25">
        <v>0</v>
      </c>
      <c r="F46" s="25">
        <v>0</v>
      </c>
      <c r="G46" s="129">
        <v>32.840000000000003</v>
      </c>
      <c r="H46" s="138" t="s">
        <v>142</v>
      </c>
      <c r="I46" s="69">
        <v>0</v>
      </c>
      <c r="J46" s="103" t="s">
        <v>158</v>
      </c>
      <c r="K46" s="134">
        <v>0</v>
      </c>
      <c r="L46" s="107">
        <f t="shared" si="4"/>
        <v>0</v>
      </c>
      <c r="M46" s="70" t="s">
        <v>3</v>
      </c>
    </row>
    <row r="47" spans="1:14" ht="24" x14ac:dyDescent="0.25">
      <c r="A47" s="186"/>
      <c r="B47" s="2" t="s">
        <v>45</v>
      </c>
      <c r="C47" s="79">
        <v>30</v>
      </c>
      <c r="D47" s="68">
        <v>0</v>
      </c>
      <c r="E47" s="25">
        <v>0</v>
      </c>
      <c r="F47" s="25" t="str">
        <f t="shared" si="0"/>
        <v/>
      </c>
      <c r="G47" s="129">
        <v>32.840000000000003</v>
      </c>
      <c r="H47" s="69">
        <v>40</v>
      </c>
      <c r="I47" s="69">
        <f>H47-C47</f>
        <v>10</v>
      </c>
      <c r="J47" s="103" t="s">
        <v>157</v>
      </c>
      <c r="K47" s="134">
        <f>IF(C47&lt;101,((H47/2)*(0.9*D47)+(H47*0.1*D47)),(((H47-50)*0.9*D47)+(H47*0.1*D47)))</f>
        <v>0</v>
      </c>
      <c r="L47" s="107">
        <f t="shared" si="4"/>
        <v>0</v>
      </c>
      <c r="M47" s="165" t="s">
        <v>182</v>
      </c>
    </row>
    <row r="48" spans="1:14" ht="15.75" thickBot="1" x14ac:dyDescent="0.3">
      <c r="A48" s="187"/>
      <c r="B48" s="50" t="s">
        <v>46</v>
      </c>
      <c r="C48" s="37">
        <v>166</v>
      </c>
      <c r="D48" s="65">
        <v>0</v>
      </c>
      <c r="E48" s="42">
        <v>0</v>
      </c>
      <c r="F48" s="42" t="str">
        <f t="shared" si="0"/>
        <v/>
      </c>
      <c r="G48" s="129">
        <v>32.840000000000003</v>
      </c>
      <c r="H48" s="66">
        <v>210</v>
      </c>
      <c r="I48" s="66">
        <f>H48-C48</f>
        <v>44</v>
      </c>
      <c r="J48" s="106" t="s">
        <v>157</v>
      </c>
      <c r="K48" s="134">
        <f>IF(C48&lt;101,((H48/2)*(0.9*D48)+(H48*0.1*D48)),(((H48-50)*0.9*D48)+(H48*0.1*D48)))</f>
        <v>0</v>
      </c>
      <c r="L48" s="107">
        <f t="shared" si="4"/>
        <v>0</v>
      </c>
      <c r="M48" s="166"/>
    </row>
    <row r="49" spans="1:14" ht="15.75" x14ac:dyDescent="0.25">
      <c r="A49" s="38"/>
      <c r="B49" s="39" t="s">
        <v>47</v>
      </c>
      <c r="C49" s="39"/>
      <c r="D49" s="39"/>
      <c r="E49" s="89"/>
      <c r="F49" s="39" t="str">
        <f t="shared" si="0"/>
        <v/>
      </c>
      <c r="G49" s="39"/>
      <c r="H49" s="39"/>
      <c r="I49" s="39"/>
      <c r="J49" s="108"/>
      <c r="K49" s="108"/>
      <c r="L49" s="125"/>
      <c r="M49" s="39" t="s">
        <v>3</v>
      </c>
    </row>
    <row r="50" spans="1:14" x14ac:dyDescent="0.25">
      <c r="A50" s="186" t="s">
        <v>48</v>
      </c>
      <c r="B50" s="2" t="s">
        <v>49</v>
      </c>
      <c r="C50" s="24"/>
      <c r="D50" s="68"/>
      <c r="E50" s="25"/>
      <c r="F50" s="25" t="str">
        <f t="shared" si="0"/>
        <v/>
      </c>
      <c r="G50" s="131"/>
      <c r="H50" s="69"/>
      <c r="I50" s="69"/>
      <c r="J50" s="103"/>
      <c r="K50" s="121"/>
      <c r="L50" s="121"/>
      <c r="M50" s="70" t="s">
        <v>3</v>
      </c>
    </row>
    <row r="51" spans="1:14" s="12" customFormat="1" ht="48.75" customHeight="1" x14ac:dyDescent="0.25">
      <c r="A51" s="186"/>
      <c r="B51" s="22" t="s">
        <v>16</v>
      </c>
      <c r="C51" s="16">
        <v>34</v>
      </c>
      <c r="D51" s="68">
        <v>91</v>
      </c>
      <c r="E51" s="25">
        <v>2569</v>
      </c>
      <c r="F51" s="25">
        <f t="shared" si="0"/>
        <v>28.23076923076923</v>
      </c>
      <c r="G51" s="129">
        <v>32.840000000000003</v>
      </c>
      <c r="H51" s="69">
        <v>60</v>
      </c>
      <c r="I51" s="69">
        <f>H51-C51</f>
        <v>26</v>
      </c>
      <c r="J51" s="103" t="s">
        <v>157</v>
      </c>
      <c r="K51" s="134">
        <f>H51*D51*F51/C51</f>
        <v>4533.5294117647063</v>
      </c>
      <c r="L51" s="107">
        <f>K51-E51</f>
        <v>1964.5294117647063</v>
      </c>
      <c r="M51" s="167" t="s">
        <v>212</v>
      </c>
      <c r="N51" s="5"/>
    </row>
    <row r="52" spans="1:14" ht="61.5" customHeight="1" x14ac:dyDescent="0.25">
      <c r="A52" s="186"/>
      <c r="B52" s="22" t="s">
        <v>17</v>
      </c>
      <c r="C52" s="16">
        <v>68</v>
      </c>
      <c r="D52" s="68">
        <v>252</v>
      </c>
      <c r="E52" s="25">
        <v>9414</v>
      </c>
      <c r="F52" s="25">
        <f t="shared" si="0"/>
        <v>37.357142857142854</v>
      </c>
      <c r="G52" s="129">
        <v>32.840000000000003</v>
      </c>
      <c r="H52" s="69">
        <v>120</v>
      </c>
      <c r="I52" s="69">
        <f>H52-C52</f>
        <v>52</v>
      </c>
      <c r="J52" s="103" t="s">
        <v>157</v>
      </c>
      <c r="K52" s="134">
        <f>H52*D52*F52/C52</f>
        <v>16612.941176470587</v>
      </c>
      <c r="L52" s="107">
        <f>K52-E52</f>
        <v>7198.9411764705874</v>
      </c>
      <c r="M52" s="164"/>
    </row>
    <row r="53" spans="1:14" x14ac:dyDescent="0.25">
      <c r="A53" s="186"/>
      <c r="B53" s="22" t="s">
        <v>18</v>
      </c>
      <c r="C53" s="24"/>
      <c r="D53" s="68"/>
      <c r="E53" s="25"/>
      <c r="F53" s="25" t="str">
        <f t="shared" si="0"/>
        <v/>
      </c>
      <c r="G53" s="131"/>
      <c r="H53" s="69"/>
      <c r="I53" s="69"/>
      <c r="J53" s="103"/>
      <c r="K53" s="134"/>
      <c r="L53" s="107"/>
      <c r="M53" s="70" t="s">
        <v>3</v>
      </c>
    </row>
    <row r="54" spans="1:14" ht="25.5" x14ac:dyDescent="0.25">
      <c r="A54" s="186"/>
      <c r="B54" s="22" t="s">
        <v>50</v>
      </c>
      <c r="C54" s="16">
        <v>20</v>
      </c>
      <c r="D54" s="68">
        <v>4</v>
      </c>
      <c r="E54" s="25">
        <v>40</v>
      </c>
      <c r="F54" s="25">
        <f t="shared" si="0"/>
        <v>10</v>
      </c>
      <c r="G54" s="129">
        <v>32.840000000000003</v>
      </c>
      <c r="H54" s="69">
        <v>30</v>
      </c>
      <c r="I54" s="69">
        <f t="shared" ref="I54:I64" si="5">H54-C54</f>
        <v>10</v>
      </c>
      <c r="J54" s="103" t="s">
        <v>157</v>
      </c>
      <c r="K54" s="134">
        <f>H54*D54*F54/C54</f>
        <v>60</v>
      </c>
      <c r="L54" s="107">
        <f t="shared" ref="L54:L64" si="6">K54-E54</f>
        <v>20</v>
      </c>
      <c r="M54" s="70" t="s">
        <v>183</v>
      </c>
    </row>
    <row r="55" spans="1:14" ht="38.25" x14ac:dyDescent="0.25">
      <c r="A55" s="186"/>
      <c r="B55" s="22" t="s">
        <v>120</v>
      </c>
      <c r="C55" s="16">
        <v>30</v>
      </c>
      <c r="D55" s="68">
        <v>30</v>
      </c>
      <c r="E55" s="25">
        <v>506.5</v>
      </c>
      <c r="F55" s="25">
        <f t="shared" si="0"/>
        <v>16.883333333333333</v>
      </c>
      <c r="G55" s="129">
        <v>32.840000000000003</v>
      </c>
      <c r="H55" s="69">
        <v>40</v>
      </c>
      <c r="I55" s="69">
        <f t="shared" si="5"/>
        <v>10</v>
      </c>
      <c r="J55" s="103" t="s">
        <v>157</v>
      </c>
      <c r="K55" s="134">
        <f>H55*D55*F55/C55</f>
        <v>675.33333333333337</v>
      </c>
      <c r="L55" s="107">
        <f t="shared" si="6"/>
        <v>168.83333333333337</v>
      </c>
      <c r="M55" s="70" t="s">
        <v>185</v>
      </c>
    </row>
    <row r="56" spans="1:14" ht="24" x14ac:dyDescent="0.25">
      <c r="A56" s="186"/>
      <c r="B56" s="22" t="s">
        <v>121</v>
      </c>
      <c r="C56" s="16">
        <v>20</v>
      </c>
      <c r="D56" s="68">
        <v>5</v>
      </c>
      <c r="E56" s="25">
        <v>70</v>
      </c>
      <c r="F56" s="25">
        <f t="shared" si="0"/>
        <v>14</v>
      </c>
      <c r="G56" s="129">
        <v>32.840000000000003</v>
      </c>
      <c r="H56" s="69">
        <v>30</v>
      </c>
      <c r="I56" s="69">
        <f t="shared" si="5"/>
        <v>10</v>
      </c>
      <c r="J56" s="103" t="s">
        <v>157</v>
      </c>
      <c r="K56" s="134">
        <f>H56*D56*F56/C56</f>
        <v>105</v>
      </c>
      <c r="L56" s="107">
        <f t="shared" si="6"/>
        <v>35</v>
      </c>
      <c r="M56" s="165" t="s">
        <v>187</v>
      </c>
    </row>
    <row r="57" spans="1:14" ht="24" x14ac:dyDescent="0.25">
      <c r="A57" s="186"/>
      <c r="B57" s="22" t="s">
        <v>122</v>
      </c>
      <c r="C57" s="16">
        <v>20</v>
      </c>
      <c r="D57" s="68">
        <v>5</v>
      </c>
      <c r="E57" s="25">
        <v>60</v>
      </c>
      <c r="F57" s="25">
        <f t="shared" si="0"/>
        <v>12</v>
      </c>
      <c r="G57" s="129">
        <v>32.840000000000003</v>
      </c>
      <c r="H57" s="69">
        <v>30</v>
      </c>
      <c r="I57" s="69">
        <f t="shared" si="5"/>
        <v>10</v>
      </c>
      <c r="J57" s="103" t="s">
        <v>157</v>
      </c>
      <c r="K57" s="134">
        <f>H57*D57*F57/C57</f>
        <v>90</v>
      </c>
      <c r="L57" s="107">
        <f t="shared" si="6"/>
        <v>30</v>
      </c>
      <c r="M57" s="180"/>
    </row>
    <row r="58" spans="1:14" ht="24" x14ac:dyDescent="0.25">
      <c r="A58" s="186"/>
      <c r="B58" s="22" t="s">
        <v>147</v>
      </c>
      <c r="C58" s="16">
        <v>20</v>
      </c>
      <c r="D58" s="68">
        <v>0</v>
      </c>
      <c r="E58" s="25">
        <v>0</v>
      </c>
      <c r="F58" s="25">
        <v>0</v>
      </c>
      <c r="G58" s="129">
        <v>32.840000000000003</v>
      </c>
      <c r="H58" s="69">
        <v>0</v>
      </c>
      <c r="I58" s="69">
        <f t="shared" si="5"/>
        <v>-20</v>
      </c>
      <c r="J58" s="103" t="s">
        <v>157</v>
      </c>
      <c r="K58" s="134">
        <f>IF(C58&lt;101,((H58/2)*(0.9*D58)+(H58*0.1*D58)),(((H58-50)*0.9*D58)+(H58*0.1*D58)))</f>
        <v>0</v>
      </c>
      <c r="L58" s="107">
        <f t="shared" si="6"/>
        <v>0</v>
      </c>
      <c r="M58" s="180"/>
    </row>
    <row r="59" spans="1:14" ht="24" x14ac:dyDescent="0.25">
      <c r="A59" s="186"/>
      <c r="B59" s="22" t="s">
        <v>123</v>
      </c>
      <c r="C59" s="16">
        <v>20</v>
      </c>
      <c r="D59" s="68">
        <v>3</v>
      </c>
      <c r="E59" s="25">
        <v>30</v>
      </c>
      <c r="F59" s="25">
        <f t="shared" si="0"/>
        <v>10</v>
      </c>
      <c r="G59" s="129">
        <v>32.840000000000003</v>
      </c>
      <c r="H59" s="69">
        <v>30</v>
      </c>
      <c r="I59" s="69">
        <f t="shared" si="5"/>
        <v>10</v>
      </c>
      <c r="J59" s="103" t="s">
        <v>157</v>
      </c>
      <c r="K59" s="134">
        <f>H59*D59*F59/C59</f>
        <v>45</v>
      </c>
      <c r="L59" s="107">
        <f t="shared" si="6"/>
        <v>15</v>
      </c>
      <c r="M59" s="180"/>
    </row>
    <row r="60" spans="1:14" ht="24" x14ac:dyDescent="0.25">
      <c r="A60" s="186"/>
      <c r="B60" s="22" t="s">
        <v>124</v>
      </c>
      <c r="C60" s="16">
        <v>20</v>
      </c>
      <c r="D60" s="68">
        <v>0</v>
      </c>
      <c r="E60" s="25">
        <v>0</v>
      </c>
      <c r="F60" s="25">
        <v>0</v>
      </c>
      <c r="G60" s="129">
        <v>32.840000000000003</v>
      </c>
      <c r="H60" s="69">
        <v>30</v>
      </c>
      <c r="I60" s="69">
        <f t="shared" si="5"/>
        <v>10</v>
      </c>
      <c r="J60" s="103" t="s">
        <v>157</v>
      </c>
      <c r="K60" s="134">
        <f>IF(C60&lt;101,((H60/2)*(0.9*D60)+(H60*0.1*D60)),(((H60-50)*0.9*D60)+(H60*0.1*D60)))</f>
        <v>0</v>
      </c>
      <c r="L60" s="107">
        <f t="shared" si="6"/>
        <v>0</v>
      </c>
      <c r="M60" s="180"/>
    </row>
    <row r="61" spans="1:14" ht="24.75" thickBot="1" x14ac:dyDescent="0.3">
      <c r="A61" s="189"/>
      <c r="B61" s="43" t="s">
        <v>125</v>
      </c>
      <c r="C61" s="44">
        <v>20</v>
      </c>
      <c r="D61" s="72">
        <v>0</v>
      </c>
      <c r="E61" s="45">
        <v>0</v>
      </c>
      <c r="F61" s="45">
        <v>0</v>
      </c>
      <c r="G61" s="129">
        <v>32.840000000000003</v>
      </c>
      <c r="H61" s="73">
        <v>30</v>
      </c>
      <c r="I61" s="73">
        <f t="shared" si="5"/>
        <v>10</v>
      </c>
      <c r="J61" s="103" t="s">
        <v>157</v>
      </c>
      <c r="K61" s="134">
        <f>IF(C61&lt;101,((H61/2)*(0.9*D61)+(H61*0.1*D61)),(((H61-50)*0.9*D61)+(H61*0.1*D61)))</f>
        <v>0</v>
      </c>
      <c r="L61" s="107">
        <f t="shared" si="6"/>
        <v>0</v>
      </c>
      <c r="M61" s="166"/>
    </row>
    <row r="62" spans="1:14" x14ac:dyDescent="0.25">
      <c r="A62" s="185" t="s">
        <v>51</v>
      </c>
      <c r="B62" s="48" t="s">
        <v>38</v>
      </c>
      <c r="C62" s="35">
        <v>166</v>
      </c>
      <c r="D62" s="62">
        <v>0</v>
      </c>
      <c r="E62" s="41">
        <v>0</v>
      </c>
      <c r="F62" s="41">
        <v>0</v>
      </c>
      <c r="G62" s="129">
        <v>32.840000000000003</v>
      </c>
      <c r="H62" s="63">
        <v>200</v>
      </c>
      <c r="I62" s="63">
        <f t="shared" si="5"/>
        <v>34</v>
      </c>
      <c r="J62" s="103" t="s">
        <v>157</v>
      </c>
      <c r="K62" s="134">
        <f>IF(C62&lt;101,((H62/2)*(0.9*D62)+(H62*0.1*D62)),(((H62-50)*0.9*D62)+(H62*0.1*D62)))</f>
        <v>0</v>
      </c>
      <c r="L62" s="107">
        <f t="shared" si="6"/>
        <v>0</v>
      </c>
      <c r="M62" s="64" t="s">
        <v>188</v>
      </c>
    </row>
    <row r="63" spans="1:14" ht="25.5" x14ac:dyDescent="0.25">
      <c r="A63" s="186"/>
      <c r="B63" s="22" t="s">
        <v>52</v>
      </c>
      <c r="C63" s="16">
        <v>40</v>
      </c>
      <c r="D63" s="68">
        <v>0</v>
      </c>
      <c r="E63" s="25">
        <v>0</v>
      </c>
      <c r="F63" s="25">
        <v>0</v>
      </c>
      <c r="G63" s="129">
        <v>32.840000000000003</v>
      </c>
      <c r="H63" s="69">
        <v>60</v>
      </c>
      <c r="I63" s="69">
        <f t="shared" si="5"/>
        <v>20</v>
      </c>
      <c r="J63" s="103" t="s">
        <v>157</v>
      </c>
      <c r="K63" s="134">
        <f>IF(C63&lt;101,((H63/2)*(0.9*D63)+(H63*0.1*D63)),(((H63-50)*0.9*D63)+(H63*0.1*D63)))</f>
        <v>0</v>
      </c>
      <c r="L63" s="107">
        <f t="shared" si="6"/>
        <v>0</v>
      </c>
      <c r="M63" s="70" t="s">
        <v>189</v>
      </c>
    </row>
    <row r="64" spans="1:14" ht="150.75" thickBot="1" x14ac:dyDescent="0.3">
      <c r="A64" s="187"/>
      <c r="B64" s="49" t="s">
        <v>53</v>
      </c>
      <c r="C64" s="37">
        <v>80</v>
      </c>
      <c r="D64" s="65">
        <v>1</v>
      </c>
      <c r="E64" s="42">
        <v>40</v>
      </c>
      <c r="F64" s="42">
        <f t="shared" si="0"/>
        <v>40</v>
      </c>
      <c r="G64" s="129">
        <v>32.840000000000003</v>
      </c>
      <c r="H64" s="66">
        <v>110</v>
      </c>
      <c r="I64" s="91">
        <f t="shared" si="5"/>
        <v>30</v>
      </c>
      <c r="J64" s="109" t="s">
        <v>157</v>
      </c>
      <c r="K64" s="134">
        <f>H64*D64*F64/C64</f>
        <v>55</v>
      </c>
      <c r="L64" s="107">
        <f t="shared" si="6"/>
        <v>15</v>
      </c>
      <c r="M64" s="162" t="s">
        <v>190</v>
      </c>
    </row>
    <row r="65" spans="1:14" x14ac:dyDescent="0.25">
      <c r="A65" s="188" t="s">
        <v>54</v>
      </c>
      <c r="B65" s="46" t="s">
        <v>55</v>
      </c>
      <c r="C65" s="32"/>
      <c r="D65" s="75"/>
      <c r="E65" s="33"/>
      <c r="F65" s="33" t="str">
        <f t="shared" si="0"/>
        <v/>
      </c>
      <c r="G65" s="132" t="str">
        <f>IF(C65="","",#REF!)</f>
        <v/>
      </c>
      <c r="H65" s="76"/>
      <c r="I65" s="76"/>
      <c r="J65" s="110"/>
      <c r="K65" s="124"/>
      <c r="L65" s="124"/>
      <c r="M65" s="77" t="s">
        <v>3</v>
      </c>
    </row>
    <row r="66" spans="1:14" s="12" customFormat="1" x14ac:dyDescent="0.25">
      <c r="A66" s="186"/>
      <c r="B66" s="22" t="s">
        <v>56</v>
      </c>
      <c r="C66" s="16">
        <v>150</v>
      </c>
      <c r="D66" s="68">
        <v>150</v>
      </c>
      <c r="E66" s="25">
        <v>13330</v>
      </c>
      <c r="F66" s="25">
        <f t="shared" ref="F66:F129" si="7">IF(OR(D66="",D66=0),"",E66/D66)</f>
        <v>88.86666666666666</v>
      </c>
      <c r="G66" s="129">
        <v>32.840000000000003</v>
      </c>
      <c r="H66" s="69">
        <v>200</v>
      </c>
      <c r="I66" s="69">
        <f>H66-C66</f>
        <v>50</v>
      </c>
      <c r="J66" s="103" t="s">
        <v>157</v>
      </c>
      <c r="K66" s="134">
        <f>H66*D66*F66/C66</f>
        <v>17773.333333333332</v>
      </c>
      <c r="L66" s="161">
        <f>K66-E66</f>
        <v>4443.3333333333321</v>
      </c>
      <c r="M66" s="165" t="s">
        <v>220</v>
      </c>
      <c r="N66" s="141"/>
    </row>
    <row r="67" spans="1:14" s="12" customFormat="1" x14ac:dyDescent="0.25">
      <c r="A67" s="186"/>
      <c r="B67" s="22" t="s">
        <v>152</v>
      </c>
      <c r="C67" s="16">
        <v>300</v>
      </c>
      <c r="D67" s="68">
        <v>7</v>
      </c>
      <c r="E67" s="25">
        <v>1750</v>
      </c>
      <c r="F67" s="25">
        <f t="shared" si="7"/>
        <v>250</v>
      </c>
      <c r="G67" s="129">
        <v>32.840000000000003</v>
      </c>
      <c r="H67" s="69">
        <v>400</v>
      </c>
      <c r="I67" s="69">
        <f>H67-C67</f>
        <v>100</v>
      </c>
      <c r="J67" s="103" t="s">
        <v>157</v>
      </c>
      <c r="K67" s="134">
        <f>H67*D67*F67/C67</f>
        <v>2333.3333333333335</v>
      </c>
      <c r="L67" s="161">
        <f>K67-E67</f>
        <v>583.33333333333348</v>
      </c>
      <c r="M67" s="196"/>
      <c r="N67" s="141"/>
    </row>
    <row r="68" spans="1:14" s="12" customFormat="1" x14ac:dyDescent="0.25">
      <c r="A68" s="186"/>
      <c r="B68" s="22" t="s">
        <v>57</v>
      </c>
      <c r="C68" s="16">
        <v>300</v>
      </c>
      <c r="D68" s="68">
        <v>81</v>
      </c>
      <c r="E68" s="25">
        <v>19680</v>
      </c>
      <c r="F68" s="25">
        <f t="shared" si="7"/>
        <v>242.96296296296296</v>
      </c>
      <c r="G68" s="129">
        <v>32.840000000000003</v>
      </c>
      <c r="H68" s="69">
        <v>400</v>
      </c>
      <c r="I68" s="69">
        <f>H68-C68</f>
        <v>100</v>
      </c>
      <c r="J68" s="103" t="s">
        <v>157</v>
      </c>
      <c r="K68" s="134">
        <f>H68*D68*F68/C68</f>
        <v>26240</v>
      </c>
      <c r="L68" s="161">
        <f>K68-E68</f>
        <v>6560</v>
      </c>
      <c r="M68" s="196"/>
      <c r="N68" s="141"/>
    </row>
    <row r="69" spans="1:14" s="12" customFormat="1" x14ac:dyDescent="0.25">
      <c r="A69" s="186"/>
      <c r="B69" s="22" t="s">
        <v>153</v>
      </c>
      <c r="C69" s="16">
        <v>600</v>
      </c>
      <c r="D69" s="68">
        <v>1</v>
      </c>
      <c r="E69" s="25">
        <v>530</v>
      </c>
      <c r="F69" s="25">
        <f t="shared" si="7"/>
        <v>530</v>
      </c>
      <c r="G69" s="129">
        <v>32.840000000000003</v>
      </c>
      <c r="H69" s="69">
        <v>800</v>
      </c>
      <c r="I69" s="69">
        <f>H69-C69</f>
        <v>200</v>
      </c>
      <c r="J69" s="103" t="s">
        <v>157</v>
      </c>
      <c r="K69" s="134">
        <f>H69*D69*F69/C69</f>
        <v>706.66666666666663</v>
      </c>
      <c r="L69" s="161">
        <f>K69-E69</f>
        <v>176.66666666666663</v>
      </c>
      <c r="M69" s="197"/>
      <c r="N69" s="141"/>
    </row>
    <row r="70" spans="1:14" ht="15.75" x14ac:dyDescent="0.25">
      <c r="A70" s="29"/>
      <c r="B70" s="7" t="s">
        <v>58</v>
      </c>
      <c r="C70" s="90"/>
      <c r="D70" s="90"/>
      <c r="E70" s="90"/>
      <c r="F70" s="7" t="str">
        <f t="shared" si="7"/>
        <v/>
      </c>
      <c r="G70" s="7" t="str">
        <f>IF(C70="","",#REF!)</f>
        <v/>
      </c>
      <c r="H70" s="7"/>
      <c r="I70" s="7"/>
      <c r="J70" s="101"/>
      <c r="K70" s="101"/>
      <c r="L70" s="119"/>
      <c r="M70" s="7"/>
    </row>
    <row r="71" spans="1:14" x14ac:dyDescent="0.25">
      <c r="A71" s="186" t="s">
        <v>59</v>
      </c>
      <c r="B71" s="22" t="s">
        <v>60</v>
      </c>
      <c r="C71" s="24"/>
      <c r="D71" s="68"/>
      <c r="E71" s="25"/>
      <c r="F71" s="25" t="str">
        <f t="shared" si="7"/>
        <v/>
      </c>
      <c r="G71" s="131" t="str">
        <f>IF(C71="","",#REF!)</f>
        <v/>
      </c>
      <c r="H71" s="69"/>
      <c r="I71" s="69"/>
      <c r="J71" s="103"/>
      <c r="K71" s="121"/>
      <c r="L71" s="121"/>
      <c r="M71" s="70"/>
    </row>
    <row r="72" spans="1:14" x14ac:dyDescent="0.25">
      <c r="A72" s="186"/>
      <c r="B72" s="22" t="s">
        <v>16</v>
      </c>
      <c r="C72" s="16">
        <v>20</v>
      </c>
      <c r="D72" s="68">
        <v>28</v>
      </c>
      <c r="E72" s="25">
        <v>420</v>
      </c>
      <c r="F72" s="25">
        <f t="shared" si="7"/>
        <v>15</v>
      </c>
      <c r="G72" s="129">
        <v>32.840000000000003</v>
      </c>
      <c r="H72" s="69">
        <v>30</v>
      </c>
      <c r="I72" s="69">
        <f>H72-C72</f>
        <v>10</v>
      </c>
      <c r="J72" s="103" t="s">
        <v>157</v>
      </c>
      <c r="K72" s="134">
        <f>H72*D72*F72/C72</f>
        <v>630</v>
      </c>
      <c r="L72" s="107">
        <f>K72-E72</f>
        <v>210</v>
      </c>
      <c r="M72" s="167" t="s">
        <v>219</v>
      </c>
    </row>
    <row r="73" spans="1:14" ht="24" x14ac:dyDescent="0.25">
      <c r="A73" s="186"/>
      <c r="B73" s="22" t="s">
        <v>17</v>
      </c>
      <c r="C73" s="16">
        <v>40</v>
      </c>
      <c r="D73" s="68">
        <v>30</v>
      </c>
      <c r="E73" s="25">
        <v>980</v>
      </c>
      <c r="F73" s="25">
        <f t="shared" si="7"/>
        <v>32.666666666666664</v>
      </c>
      <c r="G73" s="129">
        <v>32.840000000000003</v>
      </c>
      <c r="H73" s="69">
        <v>60</v>
      </c>
      <c r="I73" s="69">
        <f>H73-C73</f>
        <v>20</v>
      </c>
      <c r="J73" s="103" t="s">
        <v>157</v>
      </c>
      <c r="K73" s="134">
        <f>H73*D73*F73/C73</f>
        <v>1469.9999999999998</v>
      </c>
      <c r="L73" s="107">
        <f>K73-E73</f>
        <v>489.99999999999977</v>
      </c>
      <c r="M73" s="164"/>
    </row>
    <row r="74" spans="1:14" x14ac:dyDescent="0.25">
      <c r="A74" s="186"/>
      <c r="B74" s="22" t="s">
        <v>61</v>
      </c>
      <c r="C74" s="24"/>
      <c r="D74" s="68"/>
      <c r="E74" s="25"/>
      <c r="F74" s="25" t="str">
        <f t="shared" si="7"/>
        <v/>
      </c>
      <c r="G74" s="131" t="str">
        <f>IF(C74="","",#REF!)</f>
        <v/>
      </c>
      <c r="H74" s="69"/>
      <c r="I74" s="69"/>
      <c r="J74" s="103"/>
      <c r="K74" s="121"/>
      <c r="L74" s="121"/>
      <c r="M74" s="70" t="s">
        <v>3</v>
      </c>
    </row>
    <row r="75" spans="1:14" s="12" customFormat="1" x14ac:dyDescent="0.25">
      <c r="A75" s="186"/>
      <c r="B75" s="22" t="s">
        <v>16</v>
      </c>
      <c r="C75" s="16">
        <v>20</v>
      </c>
      <c r="D75" s="68">
        <v>22</v>
      </c>
      <c r="E75" s="25">
        <v>300</v>
      </c>
      <c r="F75" s="25">
        <f t="shared" si="7"/>
        <v>13.636363636363637</v>
      </c>
      <c r="G75" s="129">
        <v>32.840000000000003</v>
      </c>
      <c r="H75" s="69">
        <v>30</v>
      </c>
      <c r="I75" s="69">
        <f>H75-C75</f>
        <v>10</v>
      </c>
      <c r="J75" s="103" t="s">
        <v>157</v>
      </c>
      <c r="K75" s="134">
        <f>H75*D75*F75/C75</f>
        <v>450</v>
      </c>
      <c r="L75" s="107">
        <f>K75-E75</f>
        <v>150</v>
      </c>
      <c r="M75" s="167" t="s">
        <v>219</v>
      </c>
      <c r="N75" s="141"/>
    </row>
    <row r="76" spans="1:14" s="12" customFormat="1" ht="24" x14ac:dyDescent="0.25">
      <c r="A76" s="186"/>
      <c r="B76" s="22" t="s">
        <v>17</v>
      </c>
      <c r="C76" s="16">
        <v>40</v>
      </c>
      <c r="D76" s="68">
        <v>22</v>
      </c>
      <c r="E76" s="25">
        <v>680</v>
      </c>
      <c r="F76" s="25">
        <f t="shared" si="7"/>
        <v>30.90909090909091</v>
      </c>
      <c r="G76" s="129">
        <v>32.840000000000003</v>
      </c>
      <c r="H76" s="69">
        <v>60</v>
      </c>
      <c r="I76" s="69">
        <f>H76-C76</f>
        <v>20</v>
      </c>
      <c r="J76" s="103" t="s">
        <v>157</v>
      </c>
      <c r="K76" s="134">
        <f>H76*D76*F76/C76</f>
        <v>1020</v>
      </c>
      <c r="L76" s="107">
        <f>K76-E76</f>
        <v>340</v>
      </c>
      <c r="M76" s="197"/>
      <c r="N76" s="141"/>
    </row>
    <row r="77" spans="1:14" ht="24" x14ac:dyDescent="0.25">
      <c r="A77" s="186"/>
      <c r="B77" s="22" t="s">
        <v>62</v>
      </c>
      <c r="C77" s="16">
        <v>10</v>
      </c>
      <c r="D77" s="68">
        <v>88</v>
      </c>
      <c r="E77" s="25">
        <v>610</v>
      </c>
      <c r="F77" s="25">
        <f t="shared" si="7"/>
        <v>6.9318181818181817</v>
      </c>
      <c r="G77" s="129">
        <v>32.840000000000003</v>
      </c>
      <c r="H77" s="69">
        <v>20</v>
      </c>
      <c r="I77" s="69">
        <f>H77-C77</f>
        <v>10</v>
      </c>
      <c r="J77" s="103" t="s">
        <v>157</v>
      </c>
      <c r="K77" s="134">
        <f>H77*D77*F77/C77</f>
        <v>1220</v>
      </c>
      <c r="L77" s="107">
        <f>K77-E77</f>
        <v>610</v>
      </c>
      <c r="M77" s="165" t="s">
        <v>218</v>
      </c>
    </row>
    <row r="78" spans="1:14" ht="36" x14ac:dyDescent="0.25">
      <c r="A78" s="186"/>
      <c r="B78" s="22" t="s">
        <v>126</v>
      </c>
      <c r="C78" s="16">
        <v>20</v>
      </c>
      <c r="D78" s="68">
        <v>124</v>
      </c>
      <c r="E78" s="25">
        <v>1970</v>
      </c>
      <c r="F78" s="25">
        <f t="shared" si="7"/>
        <v>15.887096774193548</v>
      </c>
      <c r="G78" s="129">
        <v>32.840000000000003</v>
      </c>
      <c r="H78" s="69">
        <v>40</v>
      </c>
      <c r="I78" s="69">
        <f>H78-C78</f>
        <v>20</v>
      </c>
      <c r="J78" s="103" t="s">
        <v>157</v>
      </c>
      <c r="K78" s="134">
        <f>H78*D78*F78/C78</f>
        <v>3940</v>
      </c>
      <c r="L78" s="107">
        <f>K78-E78</f>
        <v>1970</v>
      </c>
      <c r="M78" s="164"/>
    </row>
    <row r="79" spans="1:14" x14ac:dyDescent="0.25">
      <c r="A79" s="186"/>
      <c r="B79" s="22" t="s">
        <v>63</v>
      </c>
      <c r="C79" s="24"/>
      <c r="D79" s="68"/>
      <c r="E79" s="25"/>
      <c r="F79" s="25" t="str">
        <f t="shared" si="7"/>
        <v/>
      </c>
      <c r="G79" s="131" t="str">
        <f>IF(C79="","",#REF!)</f>
        <v/>
      </c>
      <c r="H79" s="69"/>
      <c r="I79" s="69"/>
      <c r="J79" s="103"/>
      <c r="K79" s="121"/>
      <c r="L79" s="121"/>
      <c r="M79" s="70"/>
    </row>
    <row r="80" spans="1:14" x14ac:dyDescent="0.25">
      <c r="A80" s="186"/>
      <c r="B80" s="22" t="s">
        <v>64</v>
      </c>
      <c r="C80" s="16">
        <v>20</v>
      </c>
      <c r="D80" s="68">
        <v>0</v>
      </c>
      <c r="E80" s="25">
        <v>0</v>
      </c>
      <c r="F80" s="25">
        <v>0</v>
      </c>
      <c r="G80" s="129">
        <v>32.840000000000003</v>
      </c>
      <c r="H80" s="69">
        <v>30</v>
      </c>
      <c r="I80" s="69">
        <f t="shared" ref="I80:I86" si="8">H80-C80</f>
        <v>10</v>
      </c>
      <c r="J80" s="103" t="s">
        <v>157</v>
      </c>
      <c r="K80" s="134">
        <f>IF(C80&lt;101,((H80/2)*(0.9*D80)+(H80*0.1*D80)),(((H80-50)*0.9*D80)+(H80*0.1*D80)))</f>
        <v>0</v>
      </c>
      <c r="L80" s="107">
        <f t="shared" ref="L80:L86" si="9">K80-E80</f>
        <v>0</v>
      </c>
      <c r="M80" s="70"/>
    </row>
    <row r="81" spans="1:13" ht="38.25" x14ac:dyDescent="0.25">
      <c r="A81" s="186"/>
      <c r="B81" s="22" t="s">
        <v>127</v>
      </c>
      <c r="C81" s="16">
        <v>30</v>
      </c>
      <c r="D81" s="68">
        <v>1</v>
      </c>
      <c r="E81" s="25">
        <v>15</v>
      </c>
      <c r="F81" s="25">
        <f t="shared" si="7"/>
        <v>15</v>
      </c>
      <c r="G81" s="129">
        <v>32.840000000000003</v>
      </c>
      <c r="H81" s="69">
        <v>40</v>
      </c>
      <c r="I81" s="69">
        <f t="shared" si="8"/>
        <v>10</v>
      </c>
      <c r="J81" s="103" t="s">
        <v>157</v>
      </c>
      <c r="K81" s="134">
        <f>H81*D81*F81/C81</f>
        <v>20</v>
      </c>
      <c r="L81" s="107">
        <f t="shared" si="9"/>
        <v>5</v>
      </c>
      <c r="M81" s="70" t="s">
        <v>191</v>
      </c>
    </row>
    <row r="82" spans="1:13" ht="24" x14ac:dyDescent="0.25">
      <c r="A82" s="186"/>
      <c r="B82" s="22" t="s">
        <v>128</v>
      </c>
      <c r="C82" s="16">
        <v>20</v>
      </c>
      <c r="D82" s="68">
        <v>0</v>
      </c>
      <c r="E82" s="25">
        <v>0</v>
      </c>
      <c r="F82" s="25">
        <v>0</v>
      </c>
      <c r="G82" s="129">
        <v>32.840000000000003</v>
      </c>
      <c r="H82" s="69">
        <v>30</v>
      </c>
      <c r="I82" s="69">
        <f t="shared" si="8"/>
        <v>10</v>
      </c>
      <c r="J82" s="103" t="s">
        <v>157</v>
      </c>
      <c r="K82" s="134">
        <f>IF(C82&lt;101,((H82/2)*(0.9*D82)+(H82*0.1*D82)),(((H82-50)*0.9*D82)+(H82*0.1*D82)))</f>
        <v>0</v>
      </c>
      <c r="L82" s="107">
        <f t="shared" si="9"/>
        <v>0</v>
      </c>
      <c r="M82" s="165" t="s">
        <v>192</v>
      </c>
    </row>
    <row r="83" spans="1:13" ht="24" x14ac:dyDescent="0.25">
      <c r="A83" s="186"/>
      <c r="B83" s="22" t="s">
        <v>129</v>
      </c>
      <c r="C83" s="16">
        <v>20</v>
      </c>
      <c r="D83" s="68">
        <v>0</v>
      </c>
      <c r="E83" s="25">
        <v>0</v>
      </c>
      <c r="F83" s="25">
        <v>0</v>
      </c>
      <c r="G83" s="129">
        <v>32.840000000000003</v>
      </c>
      <c r="H83" s="69">
        <v>30</v>
      </c>
      <c r="I83" s="69">
        <f t="shared" si="8"/>
        <v>10</v>
      </c>
      <c r="J83" s="103" t="s">
        <v>157</v>
      </c>
      <c r="K83" s="134">
        <f>IF(C83&lt;101,((H83/2)*(0.9*D83)+(H83*0.1*D83)),(((H83-50)*0.9*D83)+(H83*0.1*D83)))</f>
        <v>0</v>
      </c>
      <c r="L83" s="107">
        <f t="shared" si="9"/>
        <v>0</v>
      </c>
      <c r="M83" s="180"/>
    </row>
    <row r="84" spans="1:13" ht="24" x14ac:dyDescent="0.25">
      <c r="A84" s="186"/>
      <c r="B84" s="22" t="s">
        <v>130</v>
      </c>
      <c r="C84" s="16">
        <v>20</v>
      </c>
      <c r="D84" s="68">
        <v>2</v>
      </c>
      <c r="E84" s="25">
        <v>40</v>
      </c>
      <c r="F84" s="25">
        <f t="shared" si="7"/>
        <v>20</v>
      </c>
      <c r="G84" s="129">
        <v>32.840000000000003</v>
      </c>
      <c r="H84" s="69">
        <v>30</v>
      </c>
      <c r="I84" s="69">
        <f t="shared" si="8"/>
        <v>10</v>
      </c>
      <c r="J84" s="103" t="s">
        <v>157</v>
      </c>
      <c r="K84" s="134">
        <f>H84*D84*F84/C84</f>
        <v>60</v>
      </c>
      <c r="L84" s="107">
        <f t="shared" si="9"/>
        <v>20</v>
      </c>
      <c r="M84" s="180"/>
    </row>
    <row r="85" spans="1:13" ht="24" x14ac:dyDescent="0.25">
      <c r="A85" s="186"/>
      <c r="B85" s="22" t="s">
        <v>131</v>
      </c>
      <c r="C85" s="16">
        <v>20</v>
      </c>
      <c r="D85" s="68">
        <v>0</v>
      </c>
      <c r="E85" s="25">
        <v>0</v>
      </c>
      <c r="F85" s="25">
        <v>0</v>
      </c>
      <c r="G85" s="129">
        <v>32.840000000000003</v>
      </c>
      <c r="H85" s="69">
        <v>30</v>
      </c>
      <c r="I85" s="69">
        <f t="shared" si="8"/>
        <v>10</v>
      </c>
      <c r="J85" s="103" t="s">
        <v>157</v>
      </c>
      <c r="K85" s="134">
        <f>IF(C85&lt;101,((H85/2)*(0.9*D85)+(H85*0.1*D85)),(((H85-50)*0.9*D85)+(H85*0.1*D85)))</f>
        <v>0</v>
      </c>
      <c r="L85" s="107">
        <f t="shared" si="9"/>
        <v>0</v>
      </c>
      <c r="M85" s="180"/>
    </row>
    <row r="86" spans="1:13" ht="24.75" thickBot="1" x14ac:dyDescent="0.3">
      <c r="A86" s="189"/>
      <c r="B86" s="43" t="s">
        <v>132</v>
      </c>
      <c r="C86" s="44">
        <v>20</v>
      </c>
      <c r="D86" s="72">
        <v>0</v>
      </c>
      <c r="E86" s="45">
        <v>0</v>
      </c>
      <c r="F86" s="45">
        <v>0</v>
      </c>
      <c r="G86" s="129">
        <v>32.840000000000003</v>
      </c>
      <c r="H86" s="73">
        <v>30</v>
      </c>
      <c r="I86" s="73">
        <f t="shared" si="8"/>
        <v>10</v>
      </c>
      <c r="J86" s="103" t="s">
        <v>157</v>
      </c>
      <c r="K86" s="134">
        <f>IF(C86&lt;101,((H86/2)*(0.9*D86)+(H86*0.1*D86)),(((H86-50)*0.9*D86)+(H86*0.1*D86)))</f>
        <v>0</v>
      </c>
      <c r="L86" s="107">
        <f t="shared" si="9"/>
        <v>0</v>
      </c>
      <c r="M86" s="166"/>
    </row>
    <row r="87" spans="1:13" x14ac:dyDescent="0.25">
      <c r="A87" s="185" t="s">
        <v>65</v>
      </c>
      <c r="B87" s="48" t="s">
        <v>66</v>
      </c>
      <c r="C87" s="40"/>
      <c r="D87" s="62"/>
      <c r="E87" s="41"/>
      <c r="F87" s="41" t="str">
        <f t="shared" si="7"/>
        <v/>
      </c>
      <c r="G87" s="130" t="str">
        <f>IF(C87="","",#REF!)</f>
        <v/>
      </c>
      <c r="H87" s="63"/>
      <c r="I87" s="63"/>
      <c r="J87" s="105"/>
      <c r="K87" s="123"/>
      <c r="L87" s="123"/>
      <c r="M87" s="64"/>
    </row>
    <row r="88" spans="1:13" ht="38.25" x14ac:dyDescent="0.25">
      <c r="A88" s="186"/>
      <c r="B88" s="22" t="s">
        <v>67</v>
      </c>
      <c r="C88" s="16">
        <v>100</v>
      </c>
      <c r="D88" s="68">
        <v>0</v>
      </c>
      <c r="E88" s="25">
        <v>0</v>
      </c>
      <c r="F88" s="25">
        <v>0</v>
      </c>
      <c r="G88" s="129">
        <v>32.840000000000003</v>
      </c>
      <c r="H88" s="69">
        <v>130</v>
      </c>
      <c r="I88" s="69">
        <f>H88-C88</f>
        <v>30</v>
      </c>
      <c r="J88" s="103" t="s">
        <v>157</v>
      </c>
      <c r="K88" s="134">
        <f>IF(C88&lt;101,((H88/2)*(0.9*D88)+(H88*0.1*D88)),(((H88-50)*0.9*D88)+(H88*0.1*D88)))</f>
        <v>0</v>
      </c>
      <c r="L88" s="107">
        <f>K88-E88</f>
        <v>0</v>
      </c>
      <c r="M88" s="70" t="s">
        <v>193</v>
      </c>
    </row>
    <row r="89" spans="1:13" ht="39" thickBot="1" x14ac:dyDescent="0.3">
      <c r="A89" s="187"/>
      <c r="B89" s="49" t="s">
        <v>68</v>
      </c>
      <c r="C89" s="37">
        <v>20</v>
      </c>
      <c r="D89" s="65">
        <v>0</v>
      </c>
      <c r="E89" s="42">
        <v>0</v>
      </c>
      <c r="F89" s="42">
        <v>0</v>
      </c>
      <c r="G89" s="129">
        <v>32.840000000000003</v>
      </c>
      <c r="H89" s="66">
        <v>30</v>
      </c>
      <c r="I89" s="92">
        <f>H89-C89</f>
        <v>10</v>
      </c>
      <c r="J89" s="111" t="s">
        <v>157</v>
      </c>
      <c r="K89" s="134">
        <f>IF(C89&lt;101,((H89/2)*(0.9*D89)+(H89*0.1*D89)),(((H89-50)*0.9*D89)+(H89*0.1*D89)))</f>
        <v>0</v>
      </c>
      <c r="L89" s="107">
        <f>K89-E89</f>
        <v>0</v>
      </c>
      <c r="M89" s="80" t="s">
        <v>194</v>
      </c>
    </row>
    <row r="90" spans="1:13" x14ac:dyDescent="0.25">
      <c r="A90" s="188" t="s">
        <v>69</v>
      </c>
      <c r="B90" s="46" t="s">
        <v>133</v>
      </c>
      <c r="C90" s="32"/>
      <c r="D90" s="75"/>
      <c r="E90" s="33"/>
      <c r="F90" s="33" t="str">
        <f t="shared" si="7"/>
        <v/>
      </c>
      <c r="G90" s="132" t="str">
        <f>IF(C90="","",#REF!)</f>
        <v/>
      </c>
      <c r="H90" s="76"/>
      <c r="I90" s="76"/>
      <c r="J90" s="110"/>
      <c r="K90" s="124"/>
      <c r="L90" s="124"/>
      <c r="M90" s="77" t="s">
        <v>3</v>
      </c>
    </row>
    <row r="91" spans="1:13" x14ac:dyDescent="0.25">
      <c r="A91" s="186"/>
      <c r="B91" s="22" t="s">
        <v>70</v>
      </c>
      <c r="C91" s="16">
        <v>100</v>
      </c>
      <c r="D91" s="68">
        <v>35</v>
      </c>
      <c r="E91" s="25">
        <v>2960</v>
      </c>
      <c r="F91" s="25">
        <f t="shared" si="7"/>
        <v>84.571428571428569</v>
      </c>
      <c r="G91" s="129">
        <v>32.840000000000003</v>
      </c>
      <c r="H91" s="69">
        <v>100</v>
      </c>
      <c r="I91" s="69">
        <f>H91-C91</f>
        <v>0</v>
      </c>
      <c r="J91" s="103" t="s">
        <v>158</v>
      </c>
      <c r="K91" s="134">
        <f>H91*D91*F91/C91</f>
        <v>2960</v>
      </c>
      <c r="L91" s="107">
        <f>K91-E91</f>
        <v>0</v>
      </c>
      <c r="M91" s="165" t="s">
        <v>161</v>
      </c>
    </row>
    <row r="92" spans="1:13" x14ac:dyDescent="0.25">
      <c r="A92" s="186"/>
      <c r="B92" s="22" t="s">
        <v>71</v>
      </c>
      <c r="C92" s="16">
        <v>200</v>
      </c>
      <c r="D92" s="68">
        <v>28</v>
      </c>
      <c r="E92" s="25">
        <v>3910</v>
      </c>
      <c r="F92" s="25">
        <f t="shared" si="7"/>
        <v>139.64285714285714</v>
      </c>
      <c r="G92" s="129">
        <v>32.840000000000003</v>
      </c>
      <c r="H92" s="69">
        <v>200</v>
      </c>
      <c r="I92" s="69">
        <f>H92-C92</f>
        <v>0</v>
      </c>
      <c r="J92" s="103" t="s">
        <v>158</v>
      </c>
      <c r="K92" s="134">
        <f>H92*D92*F92/C92</f>
        <v>3910</v>
      </c>
      <c r="L92" s="107">
        <f>K92-E92</f>
        <v>0</v>
      </c>
      <c r="M92" s="180"/>
    </row>
    <row r="93" spans="1:13" x14ac:dyDescent="0.25">
      <c r="A93" s="186"/>
      <c r="B93" s="22" t="s">
        <v>72</v>
      </c>
      <c r="C93" s="16">
        <v>300</v>
      </c>
      <c r="D93" s="68">
        <v>8</v>
      </c>
      <c r="E93" s="25">
        <v>1910</v>
      </c>
      <c r="F93" s="25">
        <f t="shared" si="7"/>
        <v>238.75</v>
      </c>
      <c r="G93" s="129">
        <v>32.840000000000003</v>
      </c>
      <c r="H93" s="69">
        <v>300</v>
      </c>
      <c r="I93" s="69">
        <f>H93-C93</f>
        <v>0</v>
      </c>
      <c r="J93" s="103" t="s">
        <v>158</v>
      </c>
      <c r="K93" s="134">
        <f>H93*D93*F93/C93</f>
        <v>1910</v>
      </c>
      <c r="L93" s="107">
        <f>K93-E93</f>
        <v>0</v>
      </c>
      <c r="M93" s="180"/>
    </row>
    <row r="94" spans="1:13" x14ac:dyDescent="0.25">
      <c r="A94" s="186"/>
      <c r="B94" s="22" t="s">
        <v>73</v>
      </c>
      <c r="C94" s="16">
        <v>400</v>
      </c>
      <c r="D94" s="68">
        <v>13</v>
      </c>
      <c r="E94" s="25">
        <v>4430</v>
      </c>
      <c r="F94" s="25">
        <f t="shared" si="7"/>
        <v>340.76923076923077</v>
      </c>
      <c r="G94" s="129">
        <v>32.840000000000003</v>
      </c>
      <c r="H94" s="69">
        <v>400</v>
      </c>
      <c r="I94" s="69">
        <f>H94-C94</f>
        <v>0</v>
      </c>
      <c r="J94" s="103" t="s">
        <v>158</v>
      </c>
      <c r="K94" s="134">
        <f>H94*D94*F94/C94</f>
        <v>4430</v>
      </c>
      <c r="L94" s="107">
        <f>K94-E94</f>
        <v>0</v>
      </c>
      <c r="M94" s="164"/>
    </row>
    <row r="95" spans="1:13" ht="15.75" x14ac:dyDescent="0.25">
      <c r="A95" s="29"/>
      <c r="B95" s="8" t="s">
        <v>74</v>
      </c>
      <c r="C95" s="7"/>
      <c r="D95" s="7"/>
      <c r="E95" s="90"/>
      <c r="F95" s="7" t="str">
        <f t="shared" si="7"/>
        <v/>
      </c>
      <c r="G95" s="7" t="str">
        <f>IF(C95="","",#REF!)</f>
        <v/>
      </c>
      <c r="H95" s="7"/>
      <c r="I95" s="7"/>
      <c r="J95" s="101"/>
      <c r="K95" s="90"/>
      <c r="L95" s="119"/>
      <c r="M95" s="7"/>
    </row>
    <row r="96" spans="1:13" ht="38.25" x14ac:dyDescent="0.25">
      <c r="A96" s="186" t="s">
        <v>75</v>
      </c>
      <c r="B96" s="22" t="s">
        <v>76</v>
      </c>
      <c r="C96" s="16">
        <v>100</v>
      </c>
      <c r="D96" s="68">
        <v>0</v>
      </c>
      <c r="E96" s="25">
        <v>0</v>
      </c>
      <c r="F96" s="25" t="str">
        <f>IF(OR(D96="",D96=0),"",E96/D96)</f>
        <v/>
      </c>
      <c r="G96" s="129">
        <v>32.840000000000003</v>
      </c>
      <c r="H96" s="69">
        <v>100</v>
      </c>
      <c r="I96" s="69">
        <f>H96-C96</f>
        <v>0</v>
      </c>
      <c r="J96" s="103" t="s">
        <v>158</v>
      </c>
      <c r="K96" s="134">
        <f>IF(C96&lt;101,((H96/2)*(0.9*D96)+(H96*0.1*D96)),(((H96-50)*0.9*D96)+(H96*0.1*D96)))</f>
        <v>0</v>
      </c>
      <c r="L96" s="107">
        <f>K96-E96</f>
        <v>0</v>
      </c>
      <c r="M96" s="71" t="s">
        <v>213</v>
      </c>
    </row>
    <row r="97" spans="1:14" x14ac:dyDescent="0.25">
      <c r="A97" s="186"/>
      <c r="B97" s="22" t="s">
        <v>18</v>
      </c>
      <c r="C97" s="24"/>
      <c r="D97" s="68"/>
      <c r="E97" s="25"/>
      <c r="F97" s="25" t="str">
        <f t="shared" si="7"/>
        <v/>
      </c>
      <c r="G97" s="131" t="str">
        <f>IF(C97="","",#REF!)</f>
        <v/>
      </c>
      <c r="H97" s="69"/>
      <c r="I97" s="69"/>
      <c r="J97" s="103"/>
      <c r="K97" s="121"/>
      <c r="L97" s="121"/>
      <c r="M97" s="70"/>
    </row>
    <row r="98" spans="1:14" ht="38.25" x14ac:dyDescent="0.25">
      <c r="A98" s="186"/>
      <c r="B98" s="22" t="s">
        <v>77</v>
      </c>
      <c r="C98" s="16">
        <v>30</v>
      </c>
      <c r="D98" s="68">
        <v>0</v>
      </c>
      <c r="E98" s="25">
        <v>0</v>
      </c>
      <c r="F98" s="25" t="str">
        <f t="shared" si="7"/>
        <v/>
      </c>
      <c r="G98" s="129">
        <v>32.840000000000003</v>
      </c>
      <c r="H98" s="69">
        <v>40</v>
      </c>
      <c r="I98" s="69">
        <f t="shared" ref="I98:I105" si="10">H98-C98</f>
        <v>10</v>
      </c>
      <c r="J98" s="103" t="s">
        <v>157</v>
      </c>
      <c r="K98" s="134">
        <f t="shared" ref="K98:K105" si="11">IF(C98&lt;101,((H98/2)*(0.9*D98)+(H98*0.1*D98)),(((H98-50)*0.9*D98)+(H98*0.1*D98)))</f>
        <v>0</v>
      </c>
      <c r="L98" s="107">
        <f t="shared" ref="L98:L105" si="12">K98-E98</f>
        <v>0</v>
      </c>
      <c r="M98" s="70" t="s">
        <v>195</v>
      </c>
    </row>
    <row r="99" spans="1:14" ht="24" x14ac:dyDescent="0.25">
      <c r="A99" s="186"/>
      <c r="B99" s="22" t="s">
        <v>134</v>
      </c>
      <c r="C99" s="16">
        <v>20</v>
      </c>
      <c r="D99" s="68">
        <v>0</v>
      </c>
      <c r="E99" s="25">
        <v>0</v>
      </c>
      <c r="F99" s="25" t="str">
        <f t="shared" si="7"/>
        <v/>
      </c>
      <c r="G99" s="129">
        <v>32.840000000000003</v>
      </c>
      <c r="H99" s="69">
        <v>30</v>
      </c>
      <c r="I99" s="69">
        <f t="shared" si="10"/>
        <v>10</v>
      </c>
      <c r="J99" s="103" t="s">
        <v>157</v>
      </c>
      <c r="K99" s="134">
        <f t="shared" si="11"/>
        <v>0</v>
      </c>
      <c r="L99" s="107">
        <f t="shared" si="12"/>
        <v>0</v>
      </c>
      <c r="M99" s="165" t="s">
        <v>187</v>
      </c>
    </row>
    <row r="100" spans="1:14" ht="24" x14ac:dyDescent="0.25">
      <c r="A100" s="186"/>
      <c r="B100" s="22" t="s">
        <v>78</v>
      </c>
      <c r="C100" s="16">
        <v>20</v>
      </c>
      <c r="D100" s="68">
        <v>0</v>
      </c>
      <c r="E100" s="25">
        <v>0</v>
      </c>
      <c r="F100" s="25" t="str">
        <f t="shared" si="7"/>
        <v/>
      </c>
      <c r="G100" s="129">
        <v>32.840000000000003</v>
      </c>
      <c r="H100" s="69">
        <v>30</v>
      </c>
      <c r="I100" s="69">
        <f t="shared" si="10"/>
        <v>10</v>
      </c>
      <c r="J100" s="103" t="s">
        <v>157</v>
      </c>
      <c r="K100" s="134">
        <f t="shared" si="11"/>
        <v>0</v>
      </c>
      <c r="L100" s="107">
        <f t="shared" si="12"/>
        <v>0</v>
      </c>
      <c r="M100" s="180"/>
    </row>
    <row r="101" spans="1:14" x14ac:dyDescent="0.25">
      <c r="A101" s="186"/>
      <c r="B101" s="22" t="s">
        <v>148</v>
      </c>
      <c r="C101" s="16">
        <v>20</v>
      </c>
      <c r="D101" s="68">
        <v>0</v>
      </c>
      <c r="E101" s="25">
        <v>0</v>
      </c>
      <c r="F101" s="25" t="str">
        <f t="shared" si="7"/>
        <v/>
      </c>
      <c r="G101" s="129">
        <v>32.840000000000003</v>
      </c>
      <c r="H101" s="69">
        <v>0</v>
      </c>
      <c r="I101" s="69">
        <f t="shared" si="10"/>
        <v>-20</v>
      </c>
      <c r="J101" s="103" t="s">
        <v>159</v>
      </c>
      <c r="K101" s="134">
        <f t="shared" si="11"/>
        <v>0</v>
      </c>
      <c r="L101" s="107">
        <f t="shared" si="12"/>
        <v>0</v>
      </c>
      <c r="M101" s="180"/>
    </row>
    <row r="102" spans="1:14" x14ac:dyDescent="0.25">
      <c r="A102" s="186"/>
      <c r="B102" s="22" t="s">
        <v>135</v>
      </c>
      <c r="C102" s="16">
        <v>20</v>
      </c>
      <c r="D102" s="68">
        <v>0</v>
      </c>
      <c r="E102" s="25">
        <v>0</v>
      </c>
      <c r="F102" s="25" t="str">
        <f t="shared" si="7"/>
        <v/>
      </c>
      <c r="G102" s="129">
        <v>32.840000000000003</v>
      </c>
      <c r="H102" s="69">
        <v>40</v>
      </c>
      <c r="I102" s="69">
        <f t="shared" si="10"/>
        <v>20</v>
      </c>
      <c r="J102" s="103" t="s">
        <v>157</v>
      </c>
      <c r="K102" s="134">
        <f t="shared" si="11"/>
        <v>0</v>
      </c>
      <c r="L102" s="107">
        <f t="shared" si="12"/>
        <v>0</v>
      </c>
      <c r="M102" s="180"/>
    </row>
    <row r="103" spans="1:14" x14ac:dyDescent="0.25">
      <c r="A103" s="186"/>
      <c r="B103" s="22" t="s">
        <v>79</v>
      </c>
      <c r="C103" s="16">
        <v>20</v>
      </c>
      <c r="D103" s="68">
        <v>0</v>
      </c>
      <c r="E103" s="25">
        <v>0</v>
      </c>
      <c r="F103" s="25" t="str">
        <f t="shared" si="7"/>
        <v/>
      </c>
      <c r="G103" s="129">
        <v>32.840000000000003</v>
      </c>
      <c r="H103" s="69">
        <v>30</v>
      </c>
      <c r="I103" s="69">
        <f t="shared" si="10"/>
        <v>10</v>
      </c>
      <c r="J103" s="103" t="s">
        <v>157</v>
      </c>
      <c r="K103" s="134">
        <f t="shared" si="11"/>
        <v>0</v>
      </c>
      <c r="L103" s="107">
        <f t="shared" si="12"/>
        <v>0</v>
      </c>
      <c r="M103" s="180"/>
    </row>
    <row r="104" spans="1:14" ht="36.75" thickBot="1" x14ac:dyDescent="0.3">
      <c r="A104" s="189"/>
      <c r="B104" s="43" t="s">
        <v>136</v>
      </c>
      <c r="C104" s="44">
        <v>20</v>
      </c>
      <c r="D104" s="72">
        <v>0</v>
      </c>
      <c r="E104" s="45">
        <v>0</v>
      </c>
      <c r="F104" s="45" t="str">
        <f t="shared" si="7"/>
        <v/>
      </c>
      <c r="G104" s="129">
        <v>32.840000000000003</v>
      </c>
      <c r="H104" s="73">
        <v>30</v>
      </c>
      <c r="I104" s="73">
        <f t="shared" si="10"/>
        <v>10</v>
      </c>
      <c r="J104" s="103" t="s">
        <v>157</v>
      </c>
      <c r="K104" s="134">
        <f t="shared" si="11"/>
        <v>0</v>
      </c>
      <c r="L104" s="107">
        <f t="shared" si="12"/>
        <v>0</v>
      </c>
      <c r="M104" s="166"/>
    </row>
    <row r="105" spans="1:14" ht="38.25" x14ac:dyDescent="0.25">
      <c r="A105" s="51" t="s">
        <v>80</v>
      </c>
      <c r="B105" s="48" t="s">
        <v>81</v>
      </c>
      <c r="C105" s="35">
        <v>133</v>
      </c>
      <c r="D105" s="62">
        <v>0</v>
      </c>
      <c r="E105" s="41">
        <v>0</v>
      </c>
      <c r="F105" s="41" t="str">
        <f t="shared" si="7"/>
        <v/>
      </c>
      <c r="G105" s="129">
        <v>32.840000000000003</v>
      </c>
      <c r="H105" s="63">
        <v>130</v>
      </c>
      <c r="I105" s="63">
        <f t="shared" si="10"/>
        <v>-3</v>
      </c>
      <c r="J105" s="105" t="s">
        <v>159</v>
      </c>
      <c r="K105" s="134">
        <f t="shared" si="11"/>
        <v>0</v>
      </c>
      <c r="L105" s="107">
        <f t="shared" si="12"/>
        <v>0</v>
      </c>
      <c r="M105" s="64" t="s">
        <v>196</v>
      </c>
    </row>
    <row r="106" spans="1:14" ht="15.75" x14ac:dyDescent="0.25">
      <c r="A106" s="29"/>
      <c r="B106" s="7" t="s">
        <v>82</v>
      </c>
      <c r="C106" s="7"/>
      <c r="D106" s="7"/>
      <c r="E106" s="90"/>
      <c r="F106" s="7" t="str">
        <f t="shared" si="7"/>
        <v/>
      </c>
      <c r="G106" s="7"/>
      <c r="H106" s="7"/>
      <c r="I106" s="7"/>
      <c r="J106" s="101"/>
      <c r="K106" s="7"/>
      <c r="L106" s="119"/>
      <c r="M106" s="7"/>
    </row>
    <row r="107" spans="1:14" x14ac:dyDescent="0.25">
      <c r="A107" s="186" t="s">
        <v>83</v>
      </c>
      <c r="B107" s="22" t="s">
        <v>84</v>
      </c>
      <c r="C107" s="24"/>
      <c r="D107" s="68"/>
      <c r="E107" s="25"/>
      <c r="F107" s="25" t="str">
        <f t="shared" si="7"/>
        <v/>
      </c>
      <c r="G107" s="129"/>
      <c r="H107" s="69"/>
      <c r="I107" s="69"/>
      <c r="J107" s="103"/>
      <c r="K107" s="121"/>
      <c r="L107" s="121"/>
      <c r="M107" s="81"/>
    </row>
    <row r="108" spans="1:14" s="12" customFormat="1" x14ac:dyDescent="0.25">
      <c r="A108" s="186"/>
      <c r="B108" s="22" t="s">
        <v>85</v>
      </c>
      <c r="C108" s="16">
        <v>166</v>
      </c>
      <c r="D108" s="68">
        <v>2540</v>
      </c>
      <c r="E108" s="25">
        <v>260150</v>
      </c>
      <c r="F108" s="25">
        <f t="shared" si="7"/>
        <v>102.42125984251969</v>
      </c>
      <c r="G108" s="129">
        <v>32.840000000000003</v>
      </c>
      <c r="H108" s="69">
        <v>170</v>
      </c>
      <c r="I108" s="69">
        <f>H108-C108</f>
        <v>4</v>
      </c>
      <c r="J108" s="103" t="s">
        <v>157</v>
      </c>
      <c r="K108" s="134">
        <f>H108*D108*F108/C108</f>
        <v>266418.67469879519</v>
      </c>
      <c r="L108" s="107">
        <f>K108-E108</f>
        <v>6268.6746987951919</v>
      </c>
      <c r="M108" s="199" t="s">
        <v>207</v>
      </c>
      <c r="N108" s="141"/>
    </row>
    <row r="109" spans="1:14" s="12" customFormat="1" ht="35.25" customHeight="1" x14ac:dyDescent="0.25">
      <c r="A109" s="186"/>
      <c r="B109" s="22" t="s">
        <v>86</v>
      </c>
      <c r="C109" s="16">
        <v>332</v>
      </c>
      <c r="D109" s="68">
        <v>0</v>
      </c>
      <c r="E109" s="25">
        <v>0</v>
      </c>
      <c r="F109" s="25">
        <v>0</v>
      </c>
      <c r="G109" s="129">
        <v>32.840000000000003</v>
      </c>
      <c r="H109" s="69">
        <v>340</v>
      </c>
      <c r="I109" s="69">
        <f>H109-C109</f>
        <v>8</v>
      </c>
      <c r="J109" s="103" t="s">
        <v>157</v>
      </c>
      <c r="K109" s="134">
        <f>IF(C109&lt;101,((H109/2)*(0.9*D109)+(H109*0.1*D109)),(((H109-50)*0.9*D109)+(H109*0.1*D109)))</f>
        <v>0</v>
      </c>
      <c r="L109" s="107">
        <f>K109-E109</f>
        <v>0</v>
      </c>
      <c r="M109" s="197"/>
      <c r="N109" s="141"/>
    </row>
    <row r="110" spans="1:14" s="12" customFormat="1" ht="127.5" x14ac:dyDescent="0.25">
      <c r="A110" s="186"/>
      <c r="B110" s="22" t="s">
        <v>87</v>
      </c>
      <c r="C110" s="16">
        <v>20</v>
      </c>
      <c r="D110" s="68">
        <v>3111</v>
      </c>
      <c r="E110" s="25">
        <v>34170</v>
      </c>
      <c r="F110" s="25">
        <f t="shared" si="7"/>
        <v>10.983606557377049</v>
      </c>
      <c r="G110" s="129">
        <v>32.840000000000003</v>
      </c>
      <c r="H110" s="69">
        <v>50</v>
      </c>
      <c r="I110" s="69">
        <f>H110-C110</f>
        <v>30</v>
      </c>
      <c r="J110" s="103" t="s">
        <v>157</v>
      </c>
      <c r="K110" s="134">
        <v>71672</v>
      </c>
      <c r="L110" s="107">
        <f>K110-E110</f>
        <v>37502</v>
      </c>
      <c r="M110" s="81" t="s">
        <v>216</v>
      </c>
      <c r="N110" s="141"/>
    </row>
    <row r="111" spans="1:14" x14ac:dyDescent="0.25">
      <c r="A111" s="186"/>
      <c r="B111" s="22" t="s">
        <v>18</v>
      </c>
      <c r="C111" s="24"/>
      <c r="D111" s="68"/>
      <c r="E111" s="25"/>
      <c r="F111" s="25" t="str">
        <f t="shared" si="7"/>
        <v/>
      </c>
      <c r="G111" s="129"/>
      <c r="H111" s="69"/>
      <c r="I111" s="69"/>
      <c r="J111" s="103"/>
      <c r="K111" s="121"/>
      <c r="L111" s="121"/>
      <c r="M111" s="81" t="s">
        <v>3</v>
      </c>
    </row>
    <row r="112" spans="1:14" ht="38.25" x14ac:dyDescent="0.25">
      <c r="A112" s="186"/>
      <c r="B112" s="22" t="s">
        <v>137</v>
      </c>
      <c r="C112" s="16">
        <v>30</v>
      </c>
      <c r="D112" s="68">
        <v>521</v>
      </c>
      <c r="E112" s="25">
        <v>8850</v>
      </c>
      <c r="F112" s="25">
        <f t="shared" si="7"/>
        <v>16.986564299424185</v>
      </c>
      <c r="G112" s="129">
        <v>32.840000000000003</v>
      </c>
      <c r="H112" s="69">
        <v>40</v>
      </c>
      <c r="I112" s="69">
        <f t="shared" ref="I112:I118" si="13">H112-C112</f>
        <v>10</v>
      </c>
      <c r="J112" s="103" t="s">
        <v>157</v>
      </c>
      <c r="K112" s="134">
        <f>H112*D112*F112/C112</f>
        <v>11800</v>
      </c>
      <c r="L112" s="107">
        <f t="shared" ref="L112:L118" si="14">K112-E112</f>
        <v>2950</v>
      </c>
      <c r="M112" s="70" t="s">
        <v>198</v>
      </c>
    </row>
    <row r="113" spans="1:14" ht="24" x14ac:dyDescent="0.25">
      <c r="A113" s="186"/>
      <c r="B113" s="22" t="s">
        <v>138</v>
      </c>
      <c r="C113" s="16">
        <v>20</v>
      </c>
      <c r="D113" s="68">
        <v>60</v>
      </c>
      <c r="E113" s="25">
        <v>820</v>
      </c>
      <c r="F113" s="25">
        <f t="shared" si="7"/>
        <v>13.666666666666666</v>
      </c>
      <c r="G113" s="129">
        <v>32.840000000000003</v>
      </c>
      <c r="H113" s="69">
        <v>30</v>
      </c>
      <c r="I113" s="69">
        <f t="shared" si="13"/>
        <v>10</v>
      </c>
      <c r="J113" s="103" t="s">
        <v>157</v>
      </c>
      <c r="K113" s="134">
        <f>H113*D113*F113/C113</f>
        <v>1230</v>
      </c>
      <c r="L113" s="107">
        <f t="shared" si="14"/>
        <v>410</v>
      </c>
      <c r="M113" s="165" t="s">
        <v>197</v>
      </c>
    </row>
    <row r="114" spans="1:14" ht="36" x14ac:dyDescent="0.25">
      <c r="A114" s="186"/>
      <c r="B114" s="22" t="s">
        <v>88</v>
      </c>
      <c r="C114" s="16">
        <v>20</v>
      </c>
      <c r="D114" s="68">
        <v>10</v>
      </c>
      <c r="E114" s="25">
        <v>110</v>
      </c>
      <c r="F114" s="25">
        <f t="shared" si="7"/>
        <v>11</v>
      </c>
      <c r="G114" s="129">
        <v>32.840000000000003</v>
      </c>
      <c r="H114" s="69">
        <v>30</v>
      </c>
      <c r="I114" s="69">
        <f t="shared" si="13"/>
        <v>10</v>
      </c>
      <c r="J114" s="103" t="s">
        <v>157</v>
      </c>
      <c r="K114" s="134">
        <f>H114*D114*F114/C114</f>
        <v>165</v>
      </c>
      <c r="L114" s="107">
        <f t="shared" si="14"/>
        <v>55</v>
      </c>
      <c r="M114" s="180"/>
    </row>
    <row r="115" spans="1:14" ht="24" x14ac:dyDescent="0.25">
      <c r="A115" s="186"/>
      <c r="B115" s="22" t="s">
        <v>139</v>
      </c>
      <c r="C115" s="16">
        <v>20</v>
      </c>
      <c r="D115" s="68">
        <v>45</v>
      </c>
      <c r="E115" s="25">
        <v>510</v>
      </c>
      <c r="F115" s="25">
        <f t="shared" si="7"/>
        <v>11.333333333333334</v>
      </c>
      <c r="G115" s="129">
        <v>32.840000000000003</v>
      </c>
      <c r="H115" s="69">
        <v>30</v>
      </c>
      <c r="I115" s="69">
        <f t="shared" si="13"/>
        <v>10</v>
      </c>
      <c r="J115" s="103" t="s">
        <v>157</v>
      </c>
      <c r="K115" s="134">
        <f>H115*D115*F115/C115</f>
        <v>765</v>
      </c>
      <c r="L115" s="107">
        <f t="shared" si="14"/>
        <v>255</v>
      </c>
      <c r="M115" s="180"/>
    </row>
    <row r="116" spans="1:14" ht="27.75" thickBot="1" x14ac:dyDescent="0.3">
      <c r="A116" s="189"/>
      <c r="B116" s="43" t="s">
        <v>140</v>
      </c>
      <c r="C116" s="44">
        <v>20</v>
      </c>
      <c r="D116" s="72">
        <v>0</v>
      </c>
      <c r="E116" s="45">
        <v>0</v>
      </c>
      <c r="F116" s="45" t="str">
        <f t="shared" si="7"/>
        <v/>
      </c>
      <c r="G116" s="129">
        <v>32.840000000000003</v>
      </c>
      <c r="H116" s="73">
        <v>30</v>
      </c>
      <c r="I116" s="73">
        <f t="shared" si="13"/>
        <v>10</v>
      </c>
      <c r="J116" s="103" t="s">
        <v>157</v>
      </c>
      <c r="K116" s="134">
        <f>IF(C116&lt;101,((H116/2)*(0.9*D116)+(H116*0.1*D116)),(((H116-50)*0.9*D116)+(H116*0.1*D116)))</f>
        <v>0</v>
      </c>
      <c r="L116" s="107">
        <f t="shared" si="14"/>
        <v>0</v>
      </c>
      <c r="M116" s="166"/>
    </row>
    <row r="117" spans="1:14" ht="51" x14ac:dyDescent="0.25">
      <c r="A117" s="185" t="s">
        <v>89</v>
      </c>
      <c r="B117" s="48" t="s">
        <v>90</v>
      </c>
      <c r="C117" s="35">
        <v>100</v>
      </c>
      <c r="D117" s="62">
        <v>13</v>
      </c>
      <c r="E117" s="41">
        <v>750</v>
      </c>
      <c r="F117" s="41">
        <f t="shared" si="7"/>
        <v>57.692307692307693</v>
      </c>
      <c r="G117" s="129">
        <v>32.840000000000003</v>
      </c>
      <c r="H117" s="63">
        <v>130</v>
      </c>
      <c r="I117" s="63">
        <f t="shared" si="13"/>
        <v>30</v>
      </c>
      <c r="J117" s="103" t="s">
        <v>157</v>
      </c>
      <c r="K117" s="134">
        <f>H117*D117*F117/C117</f>
        <v>975</v>
      </c>
      <c r="L117" s="107">
        <f t="shared" si="14"/>
        <v>225</v>
      </c>
      <c r="M117" s="82" t="s">
        <v>199</v>
      </c>
    </row>
    <row r="118" spans="1:14" ht="51.75" thickBot="1" x14ac:dyDescent="0.3">
      <c r="A118" s="187"/>
      <c r="B118" s="49" t="s">
        <v>91</v>
      </c>
      <c r="C118" s="37">
        <v>50</v>
      </c>
      <c r="D118" s="65">
        <v>116</v>
      </c>
      <c r="E118" s="42">
        <v>3225</v>
      </c>
      <c r="F118" s="42">
        <f t="shared" si="7"/>
        <v>27.801724137931036</v>
      </c>
      <c r="G118" s="129">
        <v>32.840000000000003</v>
      </c>
      <c r="H118" s="66">
        <v>70</v>
      </c>
      <c r="I118" s="66">
        <f t="shared" si="13"/>
        <v>20</v>
      </c>
      <c r="J118" s="103" t="s">
        <v>157</v>
      </c>
      <c r="K118" s="134">
        <f>H118*D118*F118/C118</f>
        <v>4515</v>
      </c>
      <c r="L118" s="107">
        <f t="shared" si="14"/>
        <v>1290</v>
      </c>
      <c r="M118" s="83" t="s">
        <v>200</v>
      </c>
    </row>
    <row r="119" spans="1:14" x14ac:dyDescent="0.25">
      <c r="A119" s="188" t="s">
        <v>92</v>
      </c>
      <c r="B119" s="46" t="s">
        <v>93</v>
      </c>
      <c r="C119" s="32"/>
      <c r="D119" s="75"/>
      <c r="E119" s="33"/>
      <c r="F119" s="33" t="str">
        <f t="shared" si="7"/>
        <v/>
      </c>
      <c r="G119" s="129"/>
      <c r="H119" s="76"/>
      <c r="I119" s="76"/>
      <c r="J119" s="110"/>
      <c r="K119" s="124"/>
      <c r="L119" s="124"/>
      <c r="M119" s="84" t="s">
        <v>3</v>
      </c>
    </row>
    <row r="120" spans="1:14" ht="89.25" x14ac:dyDescent="0.25">
      <c r="A120" s="186"/>
      <c r="B120" s="22" t="s">
        <v>94</v>
      </c>
      <c r="C120" s="16">
        <v>133</v>
      </c>
      <c r="D120" s="68">
        <v>2334</v>
      </c>
      <c r="E120" s="25">
        <v>195829.5</v>
      </c>
      <c r="F120" s="25">
        <f t="shared" si="7"/>
        <v>83.902956298200507</v>
      </c>
      <c r="G120" s="129">
        <v>32.840000000000003</v>
      </c>
      <c r="H120" s="69">
        <v>150</v>
      </c>
      <c r="I120" s="69">
        <f>H120-C120</f>
        <v>17</v>
      </c>
      <c r="J120" s="103" t="s">
        <v>157</v>
      </c>
      <c r="K120" s="134">
        <v>207510</v>
      </c>
      <c r="L120" s="107">
        <f>K120-E120</f>
        <v>11680.5</v>
      </c>
      <c r="M120" s="81" t="s">
        <v>226</v>
      </c>
    </row>
    <row r="121" spans="1:14" ht="63.75" x14ac:dyDescent="0.25">
      <c r="A121" s="186"/>
      <c r="B121" s="22" t="s">
        <v>95</v>
      </c>
      <c r="C121" s="16">
        <v>266</v>
      </c>
      <c r="D121" s="68">
        <v>0</v>
      </c>
      <c r="E121" s="25">
        <v>0</v>
      </c>
      <c r="F121" s="25">
        <v>0</v>
      </c>
      <c r="G121" s="129">
        <v>32.840000000000003</v>
      </c>
      <c r="H121" s="69">
        <v>300</v>
      </c>
      <c r="I121" s="69">
        <f>H121-C121</f>
        <v>34</v>
      </c>
      <c r="J121" s="103" t="s">
        <v>157</v>
      </c>
      <c r="K121" s="134">
        <f>IF(C121&lt;101,((H121/2)*(0.9*D121)+(H121*0.1*D121)),(((H121-50)*0.9*D121)+(H121*0.1*D121)))</f>
        <v>0</v>
      </c>
      <c r="L121" s="107">
        <f>K121-E121</f>
        <v>0</v>
      </c>
      <c r="M121" s="70" t="s">
        <v>201</v>
      </c>
    </row>
    <row r="122" spans="1:14" s="12" customFormat="1" ht="25.5" x14ac:dyDescent="0.25">
      <c r="A122" s="186"/>
      <c r="B122" s="22" t="s">
        <v>151</v>
      </c>
      <c r="C122" s="16">
        <v>266</v>
      </c>
      <c r="D122" s="68">
        <v>116</v>
      </c>
      <c r="E122" s="25">
        <v>24710</v>
      </c>
      <c r="F122" s="25">
        <f t="shared" si="7"/>
        <v>213.01724137931035</v>
      </c>
      <c r="G122" s="129">
        <v>32.840000000000003</v>
      </c>
      <c r="H122" s="69">
        <v>300</v>
      </c>
      <c r="I122" s="69">
        <f>H122-C122</f>
        <v>34</v>
      </c>
      <c r="J122" s="103" t="s">
        <v>157</v>
      </c>
      <c r="K122" s="134">
        <v>28080</v>
      </c>
      <c r="L122" s="161">
        <f>K122-E122</f>
        <v>3370</v>
      </c>
      <c r="M122" s="81" t="s">
        <v>225</v>
      </c>
      <c r="N122" s="141"/>
    </row>
    <row r="123" spans="1:14" ht="25.5" x14ac:dyDescent="0.25">
      <c r="A123" s="186"/>
      <c r="B123" s="22" t="s">
        <v>150</v>
      </c>
      <c r="C123" s="16">
        <v>531</v>
      </c>
      <c r="D123" s="68">
        <v>0</v>
      </c>
      <c r="E123" s="25">
        <v>0</v>
      </c>
      <c r="F123" s="25">
        <v>0</v>
      </c>
      <c r="G123" s="129">
        <v>32.840000000000003</v>
      </c>
      <c r="H123" s="69">
        <v>600</v>
      </c>
      <c r="I123" s="69">
        <f>H123-C123</f>
        <v>69</v>
      </c>
      <c r="J123" s="103" t="s">
        <v>157</v>
      </c>
      <c r="K123" s="134">
        <f>IF(C123&lt;101,((H123/2)*(0.9*D123)+(H123*0.1*D123)),(((H123-50)*0.9*D123)+(H123*0.1*D123)))</f>
        <v>0</v>
      </c>
      <c r="L123" s="107">
        <f>K123-E123</f>
        <v>0</v>
      </c>
      <c r="M123" s="81" t="s">
        <v>225</v>
      </c>
    </row>
    <row r="124" spans="1:14" s="12" customFormat="1" ht="64.5" thickBot="1" x14ac:dyDescent="0.3">
      <c r="A124" s="189"/>
      <c r="B124" s="43" t="s">
        <v>96</v>
      </c>
      <c r="C124" s="44">
        <v>20</v>
      </c>
      <c r="D124" s="72">
        <v>2279</v>
      </c>
      <c r="E124" s="45">
        <v>26250</v>
      </c>
      <c r="F124" s="25">
        <f t="shared" si="7"/>
        <v>11.518209741114523</v>
      </c>
      <c r="G124" s="129">
        <v>32.840000000000003</v>
      </c>
      <c r="H124" s="73">
        <v>50</v>
      </c>
      <c r="I124" s="73">
        <f>H124-C124</f>
        <v>30</v>
      </c>
      <c r="J124" s="103" t="s">
        <v>157</v>
      </c>
      <c r="K124" s="134">
        <f>H124*D124*F124/C124</f>
        <v>65625</v>
      </c>
      <c r="L124" s="161">
        <f>K124-E124</f>
        <v>39375</v>
      </c>
      <c r="M124" s="160" t="s">
        <v>202</v>
      </c>
      <c r="N124" s="141"/>
    </row>
    <row r="125" spans="1:14" x14ac:dyDescent="0.25">
      <c r="A125" s="185" t="s">
        <v>97</v>
      </c>
      <c r="B125" s="48" t="s">
        <v>98</v>
      </c>
      <c r="C125" s="40"/>
      <c r="D125" s="62"/>
      <c r="E125" s="41"/>
      <c r="F125" s="41" t="str">
        <f t="shared" si="7"/>
        <v/>
      </c>
      <c r="G125" s="129"/>
      <c r="H125" s="63"/>
      <c r="I125" s="63"/>
      <c r="J125" s="105"/>
      <c r="K125" s="123"/>
      <c r="L125" s="123"/>
      <c r="M125" s="82" t="s">
        <v>3</v>
      </c>
    </row>
    <row r="126" spans="1:14" x14ac:dyDescent="0.25">
      <c r="A126" s="186"/>
      <c r="B126" s="22" t="s">
        <v>99</v>
      </c>
      <c r="C126" s="16">
        <v>100</v>
      </c>
      <c r="D126" s="68">
        <v>51</v>
      </c>
      <c r="E126" s="25">
        <v>2750</v>
      </c>
      <c r="F126" s="25">
        <f t="shared" si="7"/>
        <v>53.921568627450981</v>
      </c>
      <c r="G126" s="129">
        <v>32.840000000000003</v>
      </c>
      <c r="H126" s="69">
        <v>130</v>
      </c>
      <c r="I126" s="69">
        <f>H126-C126</f>
        <v>30</v>
      </c>
      <c r="J126" s="103" t="s">
        <v>157</v>
      </c>
      <c r="K126" s="134">
        <f>H126*D126*F126/C126</f>
        <v>3575</v>
      </c>
      <c r="L126" s="107">
        <f>K126-E126</f>
        <v>825</v>
      </c>
      <c r="M126" s="85" t="s">
        <v>214</v>
      </c>
    </row>
    <row r="127" spans="1:14" ht="51" x14ac:dyDescent="0.25">
      <c r="A127" s="186"/>
      <c r="B127" s="22" t="s">
        <v>100</v>
      </c>
      <c r="C127" s="16">
        <v>66</v>
      </c>
      <c r="D127" s="68">
        <v>17</v>
      </c>
      <c r="E127" s="25">
        <v>660</v>
      </c>
      <c r="F127" s="25">
        <f t="shared" si="7"/>
        <v>38.823529411764703</v>
      </c>
      <c r="G127" s="129">
        <v>32.840000000000003</v>
      </c>
      <c r="H127" s="69">
        <v>90</v>
      </c>
      <c r="I127" s="69">
        <f>H127-C127</f>
        <v>24</v>
      </c>
      <c r="J127" s="103" t="s">
        <v>157</v>
      </c>
      <c r="K127" s="134">
        <f>H127*D127*F127/C127</f>
        <v>899.99999999999989</v>
      </c>
      <c r="L127" s="107">
        <f>K127-E127</f>
        <v>239.99999999999989</v>
      </c>
      <c r="M127" s="85" t="s">
        <v>203</v>
      </c>
    </row>
    <row r="128" spans="1:14" ht="38.25" x14ac:dyDescent="0.25">
      <c r="A128" s="186"/>
      <c r="B128" s="22" t="s">
        <v>101</v>
      </c>
      <c r="C128" s="16">
        <v>40</v>
      </c>
      <c r="D128" s="68">
        <v>5</v>
      </c>
      <c r="E128" s="25">
        <v>100</v>
      </c>
      <c r="F128" s="25">
        <f t="shared" si="7"/>
        <v>20</v>
      </c>
      <c r="G128" s="129">
        <v>32.840000000000003</v>
      </c>
      <c r="H128" s="69">
        <v>50</v>
      </c>
      <c r="I128" s="69">
        <f>H128-C128</f>
        <v>10</v>
      </c>
      <c r="J128" s="103" t="s">
        <v>157</v>
      </c>
      <c r="K128" s="134">
        <f>H128*D128*F128/C128</f>
        <v>125</v>
      </c>
      <c r="L128" s="107">
        <f>K128-E128</f>
        <v>25</v>
      </c>
      <c r="M128" s="85" t="s">
        <v>217</v>
      </c>
    </row>
    <row r="129" spans="1:13" ht="24" x14ac:dyDescent="0.25">
      <c r="A129" s="186"/>
      <c r="B129" s="22" t="s">
        <v>141</v>
      </c>
      <c r="C129" s="16">
        <v>20</v>
      </c>
      <c r="D129" s="68">
        <v>23</v>
      </c>
      <c r="E129" s="25">
        <v>270</v>
      </c>
      <c r="F129" s="25">
        <f t="shared" si="7"/>
        <v>11.739130434782609</v>
      </c>
      <c r="G129" s="129">
        <v>32.840000000000003</v>
      </c>
      <c r="H129" s="69">
        <v>30</v>
      </c>
      <c r="I129" s="69">
        <f>H129-C129</f>
        <v>10</v>
      </c>
      <c r="J129" s="103" t="s">
        <v>157</v>
      </c>
      <c r="K129" s="134">
        <f>H129*D129*F129/C129</f>
        <v>405</v>
      </c>
      <c r="L129" s="107">
        <f>K129-E129</f>
        <v>135</v>
      </c>
      <c r="M129" s="198" t="s">
        <v>204</v>
      </c>
    </row>
    <row r="130" spans="1:13" x14ac:dyDescent="0.25">
      <c r="A130" s="186"/>
      <c r="B130" s="22" t="s">
        <v>102</v>
      </c>
      <c r="C130" s="16">
        <v>20</v>
      </c>
      <c r="D130" s="68">
        <v>0</v>
      </c>
      <c r="E130" s="25">
        <v>0</v>
      </c>
      <c r="F130" s="25" t="str">
        <f t="shared" ref="F130:F137" si="15">IF(OR(D130="",D130=0),"",E130/D130)</f>
        <v/>
      </c>
      <c r="G130" s="129">
        <v>32.840000000000003</v>
      </c>
      <c r="H130" s="69">
        <v>30</v>
      </c>
      <c r="I130" s="69">
        <f>H130-C130</f>
        <v>10</v>
      </c>
      <c r="J130" s="103" t="s">
        <v>157</v>
      </c>
      <c r="K130" s="134">
        <f>IF(C130&lt;101,((H130/2)*(0.9*D130)+(H130*0.1*D130)),(((H130-50)*0.9*D130)+(H130*0.1*D130)))</f>
        <v>0</v>
      </c>
      <c r="L130" s="107">
        <f>K130-E130</f>
        <v>0</v>
      </c>
      <c r="M130" s="164"/>
    </row>
    <row r="131" spans="1:13" ht="15.75" x14ac:dyDescent="0.25">
      <c r="A131" s="30"/>
      <c r="B131" s="9" t="s">
        <v>103</v>
      </c>
      <c r="C131" s="7"/>
      <c r="D131" s="7"/>
      <c r="E131" s="90"/>
      <c r="F131" s="7" t="str">
        <f t="shared" si="15"/>
        <v/>
      </c>
      <c r="G131" s="7"/>
      <c r="H131" s="7"/>
      <c r="I131" s="7"/>
      <c r="J131" s="101"/>
      <c r="K131" s="7"/>
      <c r="L131" s="119"/>
      <c r="M131" s="7"/>
    </row>
    <row r="132" spans="1:13" ht="24.75" thickBot="1" x14ac:dyDescent="0.3">
      <c r="A132" s="52" t="s">
        <v>104</v>
      </c>
      <c r="B132" s="53" t="s">
        <v>105</v>
      </c>
      <c r="C132" s="44">
        <v>50</v>
      </c>
      <c r="D132" s="152"/>
      <c r="E132" s="153"/>
      <c r="F132" s="45" t="str">
        <f t="shared" si="15"/>
        <v/>
      </c>
      <c r="G132" s="129">
        <v>32.840000000000003</v>
      </c>
      <c r="H132" s="73">
        <v>50</v>
      </c>
      <c r="I132" s="73">
        <f t="shared" ref="I132:I137" si="16">H132-C132</f>
        <v>0</v>
      </c>
      <c r="J132" s="112" t="s">
        <v>160</v>
      </c>
      <c r="K132" s="134">
        <f t="shared" ref="K132:K137" si="17">IF(C132&lt;101,((H132/2)*(0.9*D132)+(H132*0.1*D132)),(((H132-50)*0.9*D132)+(H132*0.1*D132)))</f>
        <v>0</v>
      </c>
      <c r="L132" s="107">
        <f t="shared" ref="L132:L137" si="18">K132-E132</f>
        <v>0</v>
      </c>
      <c r="M132" s="198" t="s">
        <v>205</v>
      </c>
    </row>
    <row r="133" spans="1:13" ht="24.75" thickBot="1" x14ac:dyDescent="0.3">
      <c r="A133" s="55" t="s">
        <v>106</v>
      </c>
      <c r="B133" s="56" t="s">
        <v>107</v>
      </c>
      <c r="C133" s="57">
        <v>100</v>
      </c>
      <c r="D133" s="154"/>
      <c r="E133" s="155"/>
      <c r="F133" s="58" t="str">
        <f t="shared" si="15"/>
        <v/>
      </c>
      <c r="G133" s="129">
        <v>32.840000000000003</v>
      </c>
      <c r="H133" s="86">
        <v>100</v>
      </c>
      <c r="I133" s="86">
        <f t="shared" si="16"/>
        <v>0</v>
      </c>
      <c r="J133" s="112" t="s">
        <v>160</v>
      </c>
      <c r="K133" s="134">
        <f t="shared" si="17"/>
        <v>0</v>
      </c>
      <c r="L133" s="107">
        <f t="shared" si="18"/>
        <v>0</v>
      </c>
      <c r="M133" s="180"/>
    </row>
    <row r="134" spans="1:13" ht="24" x14ac:dyDescent="0.25">
      <c r="A134" s="188" t="s">
        <v>108</v>
      </c>
      <c r="B134" s="54" t="s">
        <v>109</v>
      </c>
      <c r="C134" s="47">
        <v>30</v>
      </c>
      <c r="D134" s="156"/>
      <c r="E134" s="157"/>
      <c r="F134" s="33" t="str">
        <f t="shared" si="15"/>
        <v/>
      </c>
      <c r="G134" s="129">
        <v>32.840000000000003</v>
      </c>
      <c r="H134" s="76">
        <v>30</v>
      </c>
      <c r="I134" s="76">
        <f t="shared" si="16"/>
        <v>0</v>
      </c>
      <c r="J134" s="112" t="s">
        <v>160</v>
      </c>
      <c r="K134" s="134">
        <f t="shared" si="17"/>
        <v>0</v>
      </c>
      <c r="L134" s="107">
        <f t="shared" si="18"/>
        <v>0</v>
      </c>
      <c r="M134" s="180"/>
    </row>
    <row r="135" spans="1:13" x14ac:dyDescent="0.25">
      <c r="A135" s="186"/>
      <c r="B135" s="2" t="s">
        <v>110</v>
      </c>
      <c r="C135" s="16">
        <v>20</v>
      </c>
      <c r="D135" s="158"/>
      <c r="E135" s="159"/>
      <c r="F135" s="25" t="str">
        <f t="shared" si="15"/>
        <v/>
      </c>
      <c r="G135" s="129">
        <v>32.840000000000003</v>
      </c>
      <c r="H135" s="69">
        <v>20</v>
      </c>
      <c r="I135" s="69">
        <f t="shared" si="16"/>
        <v>0</v>
      </c>
      <c r="J135" s="112" t="s">
        <v>160</v>
      </c>
      <c r="K135" s="134">
        <f t="shared" si="17"/>
        <v>0</v>
      </c>
      <c r="L135" s="107">
        <f t="shared" si="18"/>
        <v>0</v>
      </c>
      <c r="M135" s="180"/>
    </row>
    <row r="136" spans="1:13" ht="24" x14ac:dyDescent="0.25">
      <c r="A136" s="186"/>
      <c r="B136" s="2" t="s">
        <v>111</v>
      </c>
      <c r="C136" s="16">
        <v>50</v>
      </c>
      <c r="D136" s="158"/>
      <c r="E136" s="159"/>
      <c r="F136" s="25" t="str">
        <f t="shared" si="15"/>
        <v/>
      </c>
      <c r="G136" s="129">
        <v>32.840000000000003</v>
      </c>
      <c r="H136" s="69">
        <v>50</v>
      </c>
      <c r="I136" s="69">
        <f t="shared" si="16"/>
        <v>0</v>
      </c>
      <c r="J136" s="112" t="s">
        <v>160</v>
      </c>
      <c r="K136" s="134">
        <f t="shared" si="17"/>
        <v>0</v>
      </c>
      <c r="L136" s="107">
        <f t="shared" si="18"/>
        <v>0</v>
      </c>
      <c r="M136" s="180"/>
    </row>
    <row r="137" spans="1:13" ht="24" x14ac:dyDescent="0.25">
      <c r="A137" s="186"/>
      <c r="B137" s="53" t="s">
        <v>112</v>
      </c>
      <c r="C137" s="16">
        <v>100</v>
      </c>
      <c r="D137" s="158"/>
      <c r="E137" s="159"/>
      <c r="F137" s="25" t="str">
        <f t="shared" si="15"/>
        <v/>
      </c>
      <c r="G137" s="129">
        <v>32.840000000000003</v>
      </c>
      <c r="H137" s="69">
        <v>100</v>
      </c>
      <c r="I137" s="69">
        <f t="shared" si="16"/>
        <v>0</v>
      </c>
      <c r="J137" s="112" t="s">
        <v>160</v>
      </c>
      <c r="K137" s="134">
        <f t="shared" si="17"/>
        <v>0</v>
      </c>
      <c r="L137" s="107">
        <f t="shared" si="18"/>
        <v>0</v>
      </c>
      <c r="M137" s="164"/>
    </row>
    <row r="138" spans="1:13" ht="24" customHeight="1" x14ac:dyDescent="0.25">
      <c r="A138" s="26"/>
      <c r="B138" s="151" t="s">
        <v>224</v>
      </c>
      <c r="C138" s="149"/>
      <c r="D138" s="28"/>
      <c r="E138" s="21"/>
      <c r="F138" s="21"/>
      <c r="G138" s="133"/>
      <c r="H138" s="27"/>
      <c r="I138" s="27"/>
      <c r="J138" s="113"/>
      <c r="K138" s="113"/>
      <c r="L138" s="102">
        <f>SUM(L2:L136)</f>
        <v>200118.23966454051</v>
      </c>
      <c r="M138" s="27"/>
    </row>
    <row r="139" spans="1:13" ht="24" x14ac:dyDescent="0.25">
      <c r="A139" s="26"/>
      <c r="B139" s="150" t="s">
        <v>223</v>
      </c>
      <c r="C139" s="144"/>
      <c r="D139" s="146"/>
      <c r="E139" s="145"/>
      <c r="F139" s="145"/>
      <c r="G139" s="147"/>
      <c r="H139" s="144"/>
      <c r="I139" s="144"/>
      <c r="J139" s="148"/>
      <c r="K139" s="148"/>
      <c r="L139" s="102">
        <f>L138-(L138*0.05)</f>
        <v>190112.32768131347</v>
      </c>
      <c r="M139" s="144"/>
    </row>
    <row r="140" spans="1:13" x14ac:dyDescent="0.25">
      <c r="B140" s="1"/>
    </row>
    <row r="141" spans="1:13" x14ac:dyDescent="0.25">
      <c r="B141" s="140" t="s">
        <v>162</v>
      </c>
      <c r="D141" s="19"/>
      <c r="E141" s="19"/>
      <c r="F141" s="18"/>
    </row>
    <row r="142" spans="1:13" ht="225" customHeight="1" x14ac:dyDescent="0.25">
      <c r="B142" s="139" t="s">
        <v>230</v>
      </c>
      <c r="D142" s="19"/>
      <c r="E142" s="19"/>
      <c r="F142" s="18"/>
    </row>
    <row r="143" spans="1:13" ht="49.5" x14ac:dyDescent="0.25">
      <c r="B143" s="1" t="s">
        <v>228</v>
      </c>
      <c r="D143" s="19"/>
      <c r="E143" s="19"/>
      <c r="F143" s="14"/>
    </row>
    <row r="144" spans="1:13" ht="61.5" x14ac:dyDescent="0.25">
      <c r="B144" s="143" t="s">
        <v>231</v>
      </c>
    </row>
    <row r="145" spans="2:6" x14ac:dyDescent="0.25">
      <c r="F145" s="142"/>
    </row>
    <row r="146" spans="2:6" x14ac:dyDescent="0.25">
      <c r="B146" s="4"/>
    </row>
  </sheetData>
  <autoFilter ref="B1:M1" xr:uid="{00000000-0009-0000-0000-000000000000}"/>
  <mergeCells count="48">
    <mergeCell ref="M132:M137"/>
    <mergeCell ref="M82:M86"/>
    <mergeCell ref="M99:M104"/>
    <mergeCell ref="M108:M109"/>
    <mergeCell ref="M113:M116"/>
    <mergeCell ref="M129:M130"/>
    <mergeCell ref="M91:M94"/>
    <mergeCell ref="M56:M61"/>
    <mergeCell ref="M66:M69"/>
    <mergeCell ref="M72:M73"/>
    <mergeCell ref="M75:M76"/>
    <mergeCell ref="M77:M78"/>
    <mergeCell ref="A134:A137"/>
    <mergeCell ref="A36:A39"/>
    <mergeCell ref="A44:A48"/>
    <mergeCell ref="A50:A61"/>
    <mergeCell ref="A62:A64"/>
    <mergeCell ref="A65:A69"/>
    <mergeCell ref="A71:A86"/>
    <mergeCell ref="A87:A89"/>
    <mergeCell ref="A90:A94"/>
    <mergeCell ref="A96:A104"/>
    <mergeCell ref="A107:A116"/>
    <mergeCell ref="A117:A118"/>
    <mergeCell ref="A119:A124"/>
    <mergeCell ref="A125:A130"/>
    <mergeCell ref="A6:A10"/>
    <mergeCell ref="A40:A43"/>
    <mergeCell ref="A12:A35"/>
    <mergeCell ref="A3:A5"/>
    <mergeCell ref="D30:D31"/>
    <mergeCell ref="E30:E31"/>
    <mergeCell ref="F30:F31"/>
    <mergeCell ref="G30:G31"/>
    <mergeCell ref="I30:I31"/>
    <mergeCell ref="H30:H31"/>
    <mergeCell ref="J30:J31"/>
    <mergeCell ref="M13:M14"/>
    <mergeCell ref="M16:M17"/>
    <mergeCell ref="M20:M25"/>
    <mergeCell ref="M27:M28"/>
    <mergeCell ref="M29:M31"/>
    <mergeCell ref="M36:M37"/>
    <mergeCell ref="M38:M39"/>
    <mergeCell ref="M47:M48"/>
    <mergeCell ref="M51:M52"/>
    <mergeCell ref="K30:K31"/>
    <mergeCell ref="L30:L31"/>
  </mergeCells>
  <conditionalFormatting sqref="H75:I75 H7:J10 H13:J25 H32:J45 H51:J64 H66:J69 H72:J73 H76:J78 H80:J86 H88:J89 H91:J94 H96:J96 H108:J110 H112:J118 H120:J124 L8:L10 L13:L25 L32:L48 L51:L64 H126:J137 L66:L69 L72:L73 L80:L86 L88:L89 L91:L94 L96 L108:L110 L112:L118 L120:L124 H3:J5 H27:J28 I30:J30 H29 L27:L28 H47:J48 I46:J46 H98:J106 L98:L106 L126:L137 L3:L4 H1:L1 H12:L12 H50:L50 H71:L71 H79:L79 H97:L97 H26:L26 H65:L65 H74:L74 H87:L87 H90:L90 H107:L107 H111:L111 H119:L119 H125:L125 H6:L6 H138:L1048576">
    <cfRule type="notContainsBlanks" dxfId="8" priority="10">
      <formula>LEN(TRIM(H1))&gt;0</formula>
    </cfRule>
  </conditionalFormatting>
  <conditionalFormatting sqref="D4:E5 D132:E137">
    <cfRule type="containsBlanks" dxfId="7" priority="9">
      <formula>LEN(TRIM(D4))=0</formula>
    </cfRule>
  </conditionalFormatting>
  <conditionalFormatting sqref="J75">
    <cfRule type="notContainsBlanks" dxfId="6" priority="8">
      <formula>LEN(TRIM(J75))&gt;0</formula>
    </cfRule>
  </conditionalFormatting>
  <conditionalFormatting sqref="L7">
    <cfRule type="notContainsBlanks" dxfId="5" priority="6">
      <formula>LEN(TRIM(L7))&gt;0</formula>
    </cfRule>
  </conditionalFormatting>
  <conditionalFormatting sqref="L75:L78">
    <cfRule type="notContainsBlanks" dxfId="4" priority="5">
      <formula>LEN(TRIM(L75))&gt;0</formula>
    </cfRule>
  </conditionalFormatting>
  <conditionalFormatting sqref="L5">
    <cfRule type="notContainsBlanks" dxfId="3" priority="4">
      <formula>LEN(TRIM(L5))&gt;0</formula>
    </cfRule>
  </conditionalFormatting>
  <conditionalFormatting sqref="H30">
    <cfRule type="notContainsBlanks" dxfId="2" priority="3">
      <formula>LEN(TRIM(H30))&gt;0</formula>
    </cfRule>
  </conditionalFormatting>
  <conditionalFormatting sqref="L30">
    <cfRule type="notContainsBlanks" dxfId="1" priority="2">
      <formula>LEN(TRIM(L30))&gt;0</formula>
    </cfRule>
  </conditionalFormatting>
  <conditionalFormatting sqref="H46">
    <cfRule type="notContainsBlanks" dxfId="0" priority="1">
      <formula>LEN(TRIM(H46))&gt;0</formula>
    </cfRule>
  </conditionalFormatting>
  <pageMargins left="0.25" right="0.25" top="0.75" bottom="0.75" header="0.3" footer="0.3"/>
  <pageSetup paperSize="8" scal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sumár_spravne poplatky</vt:lpstr>
      <vt:lpstr>'sumár_spravne poplatky'!Názvy_tlače</vt:lpstr>
      <vt:lpstr>'sumár_spravne poplatky'!Oblasť_tlače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Miloš</dc:creator>
  <cp:keywords/>
  <dc:description/>
  <cp:lastModifiedBy>Harachová Lucia</cp:lastModifiedBy>
  <cp:revision/>
  <cp:lastPrinted>2025-01-14T11:15:06Z</cp:lastPrinted>
  <dcterms:created xsi:type="dcterms:W3CDTF">2022-06-28T18:30:01Z</dcterms:created>
  <dcterms:modified xsi:type="dcterms:W3CDTF">2025-01-14T11:15:16Z</dcterms:modified>
  <cp:category/>
  <cp:contentStatus/>
</cp:coreProperties>
</file>