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p\groups\OIP\Plán obnovy_novela IPKZ\materiál do LRV\"/>
    </mc:Choice>
  </mc:AlternateContent>
  <bookViews>
    <workbookView xWindow="0" yWindow="0" windowWidth="23010" windowHeight="909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21" i="10"/>
  <c r="AH21" i="10"/>
  <c r="AI21" i="10"/>
  <c r="AJ21" i="10"/>
  <c r="AK21" i="10"/>
  <c r="AL21" i="10"/>
  <c r="AM21" i="10"/>
  <c r="AG24" i="10"/>
  <c r="AI24" i="10"/>
  <c r="AG33"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21" i="10"/>
  <c r="AF12" i="10"/>
  <c r="I75" i="15" l="1"/>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63" i="10"/>
  <c r="BB51" i="10"/>
  <c r="BB48" i="10"/>
  <c r="AZ153" i="10"/>
  <c r="AZ63" i="10"/>
  <c r="AX147" i="10"/>
  <c r="AX135" i="10"/>
  <c r="AX111" i="10"/>
  <c r="AX87" i="10"/>
  <c r="AX75" i="10"/>
  <c r="AX63" i="10"/>
  <c r="BB54" i="10" l="1"/>
  <c r="AZ51" i="10"/>
  <c r="AX150" i="10"/>
  <c r="AX99" i="10"/>
  <c r="BB75" i="10"/>
  <c r="AX78" i="10"/>
  <c r="AX102" i="10"/>
  <c r="AZ75" i="10"/>
  <c r="BB123" i="10"/>
  <c r="AX51" i="10"/>
  <c r="AZ99" i="10"/>
  <c r="AX54" i="10"/>
  <c r="AX123" i="10"/>
  <c r="BB78" i="10"/>
  <c r="BB90" i="10"/>
  <c r="BB150" i="10"/>
  <c r="AZ111" i="10"/>
  <c r="AX126" i="10"/>
  <c r="BB138" i="10"/>
  <c r="AZ105" i="10"/>
  <c r="AZ57"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63" i="10"/>
  <c r="AY87" i="10"/>
  <c r="AY111" i="10"/>
  <c r="AY135" i="10"/>
  <c r="BA60" i="10"/>
  <c r="BA84" i="10"/>
  <c r="BA108" i="10"/>
  <c r="BA132" i="10"/>
  <c r="BA156" i="10"/>
  <c r="BC60" i="10"/>
  <c r="BC84" i="10"/>
  <c r="BC108" i="10"/>
  <c r="BC132" i="10"/>
  <c r="BC156" i="10"/>
  <c r="BI48" i="10"/>
  <c r="BI54" i="10"/>
  <c r="BI60" i="10"/>
  <c r="BI66" i="10"/>
  <c r="BI72" i="10"/>
  <c r="BI78" i="10"/>
  <c r="BI84" i="10"/>
  <c r="BI90" i="10"/>
  <c r="BI96" i="10"/>
  <c r="BI102" i="10"/>
  <c r="BI108" i="10"/>
  <c r="BI114" i="10"/>
  <c r="BI120" i="10"/>
  <c r="BI126" i="10"/>
  <c r="BI132" i="10"/>
  <c r="BI138" i="10"/>
  <c r="BI144" i="10"/>
  <c r="BI150" i="10"/>
  <c r="BI156" i="10"/>
  <c r="AZ54" i="10"/>
  <c r="AZ66" i="10"/>
  <c r="AZ78" i="10"/>
  <c r="AZ90" i="10"/>
  <c r="AZ102" i="10"/>
  <c r="AZ114" i="10"/>
  <c r="AZ126" i="10"/>
  <c r="AZ138" i="10"/>
  <c r="AZ150" i="10"/>
  <c r="AV45" i="10" l="1"/>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U13" i="10" l="1"/>
  <c r="U14" i="10"/>
  <c r="U15" i="10"/>
  <c r="U16" i="10"/>
  <c r="U17" i="10"/>
  <c r="U18" i="10"/>
  <c r="U19" i="10"/>
  <c r="U20" i="10"/>
  <c r="U21" i="10"/>
  <c r="U22" i="10"/>
  <c r="U23" i="10"/>
  <c r="U24" i="10"/>
  <c r="U25" i="10"/>
  <c r="U26" i="10"/>
  <c r="U27" i="10"/>
  <c r="U28" i="10"/>
  <c r="U29" i="10"/>
  <c r="BL27" i="10" l="1"/>
  <c r="AA27" i="10"/>
  <c r="AI27" i="10" s="1"/>
  <c r="Y27" i="10"/>
  <c r="AG27" i="10" s="1"/>
  <c r="W27" i="10"/>
  <c r="AD27" i="10" s="1"/>
  <c r="AL27" i="10" s="1"/>
  <c r="AB27" i="10"/>
  <c r="AJ27" i="10" s="1"/>
  <c r="X27" i="10"/>
  <c r="AF27" i="10" s="1"/>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M27" i="10" s="1"/>
  <c r="AC27" i="10"/>
  <c r="AK27" i="10" s="1"/>
  <c r="Z27" i="10"/>
  <c r="AH27" i="10" s="1"/>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AH24" i="10" s="1"/>
  <c r="Z30" i="10"/>
  <c r="AH30" i="10" s="1"/>
  <c r="X33" i="10"/>
  <c r="X36" i="10"/>
  <c r="AF36" i="10" s="1"/>
  <c r="X39" i="10"/>
  <c r="Z42" i="10"/>
  <c r="AP42" i="10" l="1"/>
  <c r="BF42" i="10" s="1"/>
  <c r="BG42" i="10" s="1"/>
  <c r="AH42" i="10"/>
  <c r="AX42" i="10" s="1"/>
  <c r="AY42" i="10" s="1"/>
  <c r="AN39" i="10"/>
  <c r="BD39" i="10" s="1"/>
  <c r="BE39" i="10" s="1"/>
  <c r="AF39" i="10"/>
  <c r="AV39" i="10" s="1"/>
  <c r="AW39" i="10" s="1"/>
  <c r="AN33" i="10"/>
  <c r="BD33" i="10" s="1"/>
  <c r="BE33" i="10" s="1"/>
  <c r="AF33" i="10"/>
  <c r="AN15" i="10"/>
  <c r="BD15" i="10" s="1"/>
  <c r="BE15" i="10" s="1"/>
  <c r="AF15" i="10"/>
  <c r="AV15" i="10" s="1"/>
  <c r="AW15" i="10" s="1"/>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Z123" i="10"/>
  <c r="AP123" i="10" s="1"/>
  <c r="Z75" i="10"/>
  <c r="AP75" i="10" s="1"/>
  <c r="X66" i="10"/>
  <c r="AN66" i="10" s="1"/>
  <c r="X126" i="10"/>
  <c r="AN126" i="10" s="1"/>
  <c r="X78" i="10"/>
  <c r="AN78" i="10" s="1"/>
  <c r="X30" i="10"/>
  <c r="AF30" i="10" s="1"/>
  <c r="Z111" i="10"/>
  <c r="AP111" i="10" s="1"/>
  <c r="Z63" i="10"/>
  <c r="AP63" i="10" s="1"/>
  <c r="Z39" i="10"/>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AH36" i="10" s="1"/>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Z15" i="10"/>
  <c r="X18" i="10"/>
  <c r="AF18" i="10" s="1"/>
  <c r="X21" i="10"/>
  <c r="X24" i="10"/>
  <c r="AF24" i="10" s="1"/>
  <c r="X12" i="10"/>
  <c r="Z9" i="10"/>
  <c r="AH9" i="10" s="1"/>
  <c r="X9" i="10"/>
  <c r="AF9" i="10" s="1"/>
  <c r="AV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AI9" i="10" s="1"/>
  <c r="Y18" i="10"/>
  <c r="AG18" i="10" s="1"/>
  <c r="Y15" i="10"/>
  <c r="Y21" i="10"/>
  <c r="Y24" i="10"/>
  <c r="Y12" i="10"/>
  <c r="Y30" i="10"/>
  <c r="AG30" i="10" s="1"/>
  <c r="Y33" i="10"/>
  <c r="AO33" i="10" s="1"/>
  <c r="Y9" i="10"/>
  <c r="AG9" i="10" s="1"/>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A18" i="10"/>
  <c r="AI18" i="10" s="1"/>
  <c r="AA21" i="10"/>
  <c r="AA24" i="10"/>
  <c r="AA30" i="10"/>
  <c r="AI30" i="10" s="1"/>
  <c r="AA33" i="10"/>
  <c r="AA36" i="10"/>
  <c r="AI36" i="10" s="1"/>
  <c r="AA39" i="10"/>
  <c r="AA42" i="10"/>
  <c r="AQ42" i="10" l="1"/>
  <c r="AI42" i="10"/>
  <c r="AQ39" i="10"/>
  <c r="AI39" i="10"/>
  <c r="AO15" i="10"/>
  <c r="AG15" i="10"/>
  <c r="AN42" i="10"/>
  <c r="BD42" i="10" s="1"/>
  <c r="BE42" i="10" s="1"/>
  <c r="AF42" i="10"/>
  <c r="AV42" i="10" s="1"/>
  <c r="AW42" i="10" s="1"/>
  <c r="AP39" i="10"/>
  <c r="BF39" i="10" s="1"/>
  <c r="BG39" i="10" s="1"/>
  <c r="AH39" i="10"/>
  <c r="AX39" i="10" s="1"/>
  <c r="AY39" i="10" s="1"/>
  <c r="AQ33" i="10"/>
  <c r="AI33" i="10"/>
  <c r="AP33" i="10"/>
  <c r="BF33" i="10" s="1"/>
  <c r="BG33" i="10" s="1"/>
  <c r="AH33" i="10"/>
  <c r="AX33" i="10" s="1"/>
  <c r="AY33" i="10" s="1"/>
  <c r="AQ15" i="10"/>
  <c r="AI15" i="10"/>
  <c r="J32" i="15"/>
  <c r="AP15" i="10"/>
  <c r="BF15" i="10" s="1"/>
  <c r="BG15" i="10" s="1"/>
  <c r="AH15" i="10"/>
  <c r="AX15" i="10" s="1"/>
  <c r="AY15" i="10" s="1"/>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AG36" i="10" s="1"/>
  <c r="Y39" i="10"/>
  <c r="Y42" i="10"/>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AO42" i="10" l="1"/>
  <c r="AG42" i="10"/>
  <c r="AO39" i="10"/>
  <c r="AG39" i="10"/>
  <c r="BE159" i="10"/>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J9" i="10" l="1"/>
  <c r="AZ9" i="10" s="1"/>
  <c r="BA9" i="10" s="1"/>
  <c r="AR9" i="10"/>
  <c r="BH9" i="10" s="1"/>
  <c r="AC9" i="10"/>
  <c r="AK9" i="10" s="1"/>
  <c r="U12" i="10"/>
  <c r="AD12"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1" i="10"/>
  <c r="AT51" i="10" s="1"/>
  <c r="AD48" i="10"/>
  <c r="AT48" i="10" s="1"/>
  <c r="AD45" i="10"/>
  <c r="AT45" i="10" s="1"/>
  <c r="AD24" i="10"/>
  <c r="AL24" i="10" s="1"/>
  <c r="AD21" i="10"/>
  <c r="AD18" i="10"/>
  <c r="AL18" i="10" s="1"/>
  <c r="AD15" i="10"/>
  <c r="AL15" i="10" s="1"/>
  <c r="BB15" i="10" s="1"/>
  <c r="BC15" i="10" s="1"/>
  <c r="AT39" i="10" l="1"/>
  <c r="BJ39" i="10" s="1"/>
  <c r="BK39" i="10" s="1"/>
  <c r="AL33" i="10"/>
  <c r="BB33" i="10" s="1"/>
  <c r="BC33" i="10" s="1"/>
  <c r="AT36" i="10"/>
  <c r="BJ36" i="10" s="1"/>
  <c r="BK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M24" i="10" s="1"/>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81" i="10"/>
  <c r="AU81" i="10" s="1"/>
  <c r="AE18" i="10"/>
  <c r="AM18"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J24" i="10" s="1"/>
  <c r="AB36" i="10"/>
  <c r="AJ36" i="10" s="1"/>
  <c r="AB48" i="10"/>
  <c r="AR48" i="10" s="1"/>
  <c r="AB60" i="10"/>
  <c r="AR60" i="10" s="1"/>
  <c r="AB72" i="10"/>
  <c r="AR72" i="10" s="1"/>
  <c r="AB84" i="10"/>
  <c r="AR84" i="10" s="1"/>
  <c r="AB96" i="10"/>
  <c r="AR96" i="10" s="1"/>
  <c r="AB108" i="10"/>
  <c r="AR108" i="10" s="1"/>
  <c r="AB126" i="10"/>
  <c r="AR126" i="10" s="1"/>
  <c r="AB15" i="10"/>
  <c r="AB39" i="10"/>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J18" i="10" s="1"/>
  <c r="AB30" i="10"/>
  <c r="AJ30" i="10" s="1"/>
  <c r="AB42" i="10"/>
  <c r="AB54" i="10"/>
  <c r="AR54" i="10" s="1"/>
  <c r="AB66" i="10"/>
  <c r="AR66" i="10" s="1"/>
  <c r="AB78" i="10"/>
  <c r="AR78" i="10" s="1"/>
  <c r="AB90" i="10"/>
  <c r="AR90" i="10" s="1"/>
  <c r="AB102" i="10"/>
  <c r="AR102" i="10" s="1"/>
  <c r="AB114" i="10"/>
  <c r="AR114" i="10" s="1"/>
  <c r="AR42" i="10" l="1"/>
  <c r="BH42" i="10" s="1"/>
  <c r="BI42" i="10" s="1"/>
  <c r="AJ42" i="10"/>
  <c r="AZ42" i="10" s="1"/>
  <c r="BA42" i="10" s="1"/>
  <c r="AU39" i="10"/>
  <c r="AR39" i="10"/>
  <c r="BH39" i="10" s="1"/>
  <c r="BI39" i="10" s="1"/>
  <c r="AJ39" i="10"/>
  <c r="AZ39" i="10" s="1"/>
  <c r="BA39" i="10" s="1"/>
  <c r="AR15" i="10"/>
  <c r="BH15" i="10" s="1"/>
  <c r="BI15" i="10" s="1"/>
  <c r="AJ15" i="10"/>
  <c r="AZ15" i="10" s="1"/>
  <c r="BA15" i="10" s="1"/>
  <c r="AM33" i="10"/>
  <c r="AR33" i="10"/>
  <c r="BH33" i="10" s="1"/>
  <c r="BI33" i="10" s="1"/>
  <c r="AJ33" i="10"/>
  <c r="AZ33" i="10" s="1"/>
  <c r="BA33" i="10" s="1"/>
  <c r="AU15" i="10"/>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AC150" i="10"/>
  <c r="AS150" i="10" s="1"/>
  <c r="CC150" i="10"/>
  <c r="J73" i="15" s="1"/>
  <c r="AC39" i="10"/>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C42" i="10"/>
  <c r="AC156" i="10"/>
  <c r="AS156" i="10" s="1"/>
  <c r="CC156" i="10"/>
  <c r="J75" i="15" s="1"/>
  <c r="AC48" i="10"/>
  <c r="AS48" i="10" s="1"/>
  <c r="CC48" i="10"/>
  <c r="J39" i="15" s="1"/>
  <c r="AC153" i="10"/>
  <c r="AS153" i="10" s="1"/>
  <c r="CC153" i="10"/>
  <c r="J74" i="15" s="1"/>
  <c r="AC21" i="10"/>
  <c r="CC21" i="10"/>
  <c r="J30" i="15" s="1"/>
  <c r="AC78" i="10"/>
  <c r="AS78" i="10" s="1"/>
  <c r="CC78" i="10"/>
  <c r="J49" i="15" s="1"/>
  <c r="AC30" i="10"/>
  <c r="AK30" i="10" s="1"/>
  <c r="CC138" i="10"/>
  <c r="J69" i="15" s="1"/>
  <c r="AC138" i="10"/>
  <c r="AS138" i="10" s="1"/>
  <c r="AC111" i="10"/>
  <c r="AS111" i="10" s="1"/>
  <c r="CC111" i="10"/>
  <c r="J60" i="15" s="1"/>
  <c r="AC63" i="10"/>
  <c r="AS63" i="10" s="1"/>
  <c r="CC63" i="10"/>
  <c r="J44" i="15" s="1"/>
  <c r="AC15" i="10"/>
  <c r="CC15" i="10"/>
  <c r="J28" i="15" s="1"/>
  <c r="AC84" i="10"/>
  <c r="AS84" i="10" s="1"/>
  <c r="CC84" i="10"/>
  <c r="J51" i="15" s="1"/>
  <c r="AC36" i="10"/>
  <c r="AK36" i="10"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AK24" i="10" s="1"/>
  <c r="CC24" i="10"/>
  <c r="J31" i="15" s="1"/>
  <c r="AC141" i="10"/>
  <c r="AS141" i="10" s="1"/>
  <c r="CC141" i="10"/>
  <c r="J70" i="15" s="1"/>
  <c r="AC93" i="10"/>
  <c r="AS93" i="10" s="1"/>
  <c r="CC93" i="10"/>
  <c r="J54" i="15" s="1"/>
  <c r="AC45" i="10"/>
  <c r="AS45" i="10" s="1"/>
  <c r="CC45" i="10"/>
  <c r="J38" i="15" s="1"/>
  <c r="AS42" i="10" l="1"/>
  <c r="AK42" i="10"/>
  <c r="AS39" i="10"/>
  <c r="AK39" i="10"/>
  <c r="AS33" i="10"/>
  <c r="AK33" i="10"/>
  <c r="AS15" i="10"/>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5" i="13"/>
  <c r="M36" i="13"/>
  <c r="M44" i="13"/>
  <c r="M51" i="13"/>
  <c r="M32" i="13"/>
  <c r="M37" i="13"/>
  <c r="M13" i="13"/>
  <c r="M45" i="13"/>
  <c r="M22" i="13"/>
  <c r="M56" i="13"/>
  <c r="M50" i="13"/>
  <c r="AP159" i="10"/>
  <c r="M35" i="13"/>
  <c r="M24" i="13"/>
  <c r="M40" i="13"/>
  <c r="M29" i="13"/>
  <c r="M26" i="13"/>
  <c r="M42" i="13"/>
  <c r="M54" i="13"/>
  <c r="M23" i="13"/>
  <c r="M39" i="13"/>
  <c r="M34" i="13"/>
  <c r="M58" i="13"/>
  <c r="M31" i="13"/>
  <c r="M47" i="13"/>
  <c r="M41" i="13"/>
  <c r="M28" i="13"/>
  <c r="M30" i="13"/>
  <c r="M52" i="13"/>
  <c r="M43" i="13"/>
  <c r="M16"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111" i="10"/>
  <c r="K60" i="15" s="1"/>
  <c r="CD75" i="10"/>
  <c r="K48" i="15" s="1"/>
  <c r="CD135" i="10"/>
  <c r="K68" i="15" s="1"/>
  <c r="CD66" i="10"/>
  <c r="K45" i="15" s="1"/>
  <c r="CD87" i="10"/>
  <c r="K52" i="15" s="1"/>
  <c r="CD45" i="10"/>
  <c r="K38" i="15" s="1"/>
  <c r="CD78" i="10"/>
  <c r="K49" i="15" s="1"/>
  <c r="CD120" i="10"/>
  <c r="K63" i="15" s="1"/>
  <c r="CD72" i="10"/>
  <c r="K47" i="15" s="1"/>
  <c r="CD129" i="10"/>
  <c r="K66" i="15" s="1"/>
  <c r="CD63" i="10"/>
  <c r="K44"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114" i="10"/>
  <c r="K61" i="15" s="1"/>
  <c r="CD18" i="10"/>
  <c r="K29" i="15" s="1"/>
  <c r="CD48" i="10"/>
  <c r="K39" i="15" s="1"/>
  <c r="CD24" i="10"/>
  <c r="K31" i="15" s="1"/>
  <c r="CD57" i="10"/>
  <c r="K42" i="15" s="1"/>
  <c r="CD102" i="10"/>
  <c r="K57" i="15" s="1"/>
  <c r="CD96" i="10"/>
  <c r="K55" i="15" s="1"/>
  <c r="BV159" i="10"/>
  <c r="CD15" i="10"/>
  <c r="K28" i="15" s="1"/>
  <c r="CD21" i="10"/>
  <c r="K30" i="15" s="1"/>
  <c r="N45" i="13" l="1"/>
  <c r="N43" i="13"/>
  <c r="N36" i="13"/>
  <c r="N44" i="13"/>
  <c r="N30" i="13"/>
  <c r="N23" i="13"/>
  <c r="N42" i="13"/>
  <c r="N47" i="13"/>
  <c r="N15" i="13"/>
  <c r="N37" i="13"/>
  <c r="N39" i="13"/>
  <c r="N27" i="13"/>
  <c r="N16" i="13"/>
  <c r="N28" i="13"/>
  <c r="N29" i="13"/>
  <c r="N41" i="13"/>
  <c r="N24" i="13"/>
  <c r="N34" i="13"/>
  <c r="N40" i="13"/>
  <c r="N51" i="13"/>
  <c r="N50" i="13"/>
  <c r="N33" i="13"/>
  <c r="N52" i="13"/>
  <c r="N58" i="13"/>
  <c r="N26"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BJ9" i="10" s="1"/>
  <c r="BK9" i="10" s="1"/>
  <c r="AL9" i="10"/>
  <c r="BB9" i="10" s="1"/>
  <c r="BC9" i="10" s="1"/>
  <c r="CC9" i="10"/>
  <c r="J26" i="15" s="1"/>
  <c r="AE9" i="10"/>
  <c r="AM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AD54" i="10" s="1"/>
  <c r="U53" i="10"/>
  <c r="U52" i="10"/>
  <c r="U51" i="10"/>
  <c r="U35" i="10"/>
  <c r="U34" i="10"/>
  <c r="U33" i="10"/>
  <c r="AD33" i="10" s="1"/>
  <c r="U32" i="10"/>
  <c r="U31" i="10"/>
  <c r="U30" i="10"/>
  <c r="U44" i="10"/>
  <c r="U43" i="10"/>
  <c r="U42" i="10"/>
  <c r="AD42" i="10" s="1"/>
  <c r="AT42" i="10" s="1"/>
  <c r="BJ42" i="10" s="1"/>
  <c r="BK42" i="10" s="1"/>
  <c r="U41" i="10"/>
  <c r="U40" i="10"/>
  <c r="U39" i="10"/>
  <c r="AD39" i="10" s="1"/>
  <c r="U50" i="10"/>
  <c r="U49" i="10"/>
  <c r="U48" i="10"/>
  <c r="U47" i="10"/>
  <c r="U46" i="10"/>
  <c r="U45" i="10"/>
  <c r="AE39" i="10" l="1"/>
  <c r="AL39" i="10"/>
  <c r="BB39" i="10" s="1"/>
  <c r="BC39" i="10" s="1"/>
  <c r="CC39" i="10"/>
  <c r="AT33" i="10"/>
  <c r="BJ33" i="10" s="1"/>
  <c r="BK33" i="10" s="1"/>
  <c r="AE33" i="10"/>
  <c r="CC33" i="10"/>
  <c r="AE42" i="10"/>
  <c r="AU42" i="10" s="1"/>
  <c r="AL42" i="10"/>
  <c r="BB42" i="10" s="1"/>
  <c r="BC42" i="10" s="1"/>
  <c r="CC42" i="10"/>
  <c r="AT54" i="10"/>
  <c r="AE54" i="10"/>
  <c r="CC54" i="10"/>
  <c r="F7" i="11"/>
  <c r="AD30" i="10"/>
  <c r="U65" i="10"/>
  <c r="U64" i="10"/>
  <c r="U63" i="10"/>
  <c r="J36" i="15" l="1"/>
  <c r="M20" i="13"/>
  <c r="AM42" i="10"/>
  <c r="CD42" i="10"/>
  <c r="J34" i="15"/>
  <c r="M18" i="13"/>
  <c r="AU33" i="10"/>
  <c r="CD33" i="10"/>
  <c r="J37" i="15"/>
  <c r="M21" i="13"/>
  <c r="AM39" i="10"/>
  <c r="CD39" i="10"/>
  <c r="AT30" i="10"/>
  <c r="BJ30" i="10" s="1"/>
  <c r="BK30" i="10" s="1"/>
  <c r="AL30" i="10"/>
  <c r="AU54" i="10"/>
  <c r="CD54" i="10"/>
  <c r="J41" i="15"/>
  <c r="M25" i="13"/>
  <c r="AE30" i="10"/>
  <c r="CC30" i="10"/>
  <c r="J33" i="15" s="1"/>
  <c r="U62" i="10"/>
  <c r="U61" i="10"/>
  <c r="U60" i="10"/>
  <c r="U38" i="10"/>
  <c r="U37" i="10"/>
  <c r="U36" i="10"/>
  <c r="K34" i="15" l="1"/>
  <c r="N18" i="13"/>
  <c r="K36" i="15"/>
  <c r="N20" i="13"/>
  <c r="K37" i="15"/>
  <c r="N21" i="13"/>
  <c r="AD36" i="10"/>
  <c r="AU30" i="10"/>
  <c r="AM30" i="10"/>
  <c r="K41" i="15"/>
  <c r="N25" i="13"/>
  <c r="M17" i="13"/>
  <c r="BT30" i="10"/>
  <c r="CD30" i="10"/>
  <c r="K33" i="15" s="1"/>
  <c r="BB30" i="10"/>
  <c r="BC30" i="10" s="1"/>
  <c r="BS30" i="10"/>
  <c r="AT12" i="10"/>
  <c r="CA12" i="10" s="1"/>
  <c r="CA159" i="10" s="1"/>
  <c r="AE12" i="10"/>
  <c r="CC12" i="10"/>
  <c r="J27" i="15" s="1"/>
  <c r="AL36" i="10" l="1"/>
  <c r="BB36" i="10" s="1"/>
  <c r="BC36" i="10" s="1"/>
  <c r="AE36" i="10"/>
  <c r="CC36" i="10"/>
  <c r="BB12" i="10"/>
  <c r="BC12" i="10" s="1"/>
  <c r="BS12" i="10"/>
  <c r="BS159" i="10" s="1"/>
  <c r="N17" i="13"/>
  <c r="BJ12" i="10"/>
  <c r="AT159" i="10"/>
  <c r="AL159" i="10"/>
  <c r="AU12" i="10"/>
  <c r="BT12" i="10"/>
  <c r="BT159" i="10" s="1"/>
  <c r="M11" i="13"/>
  <c r="BQ159" i="10"/>
  <c r="J35" i="15" l="1"/>
  <c r="M19" i="13"/>
  <c r="AM36" i="10"/>
  <c r="CD36" i="10"/>
  <c r="BB159" i="10"/>
  <c r="BK12" i="10"/>
  <c r="BK159" i="10" s="1"/>
  <c r="BJ159" i="10"/>
  <c r="BR161" i="10"/>
  <c r="C13" i="15" s="1"/>
  <c r="BR160" i="10"/>
  <c r="CB12" i="10"/>
  <c r="CB159" i="10" s="1"/>
  <c r="AU159" i="10"/>
  <c r="E9" i="15" s="1"/>
  <c r="E10" i="15" s="1"/>
  <c r="BC159" i="10"/>
  <c r="AM159" i="10"/>
  <c r="CD12" i="10"/>
  <c r="K27" i="15" s="1"/>
  <c r="C13" i="7"/>
  <c r="C12" i="7"/>
  <c r="I11" i="7"/>
  <c r="C11" i="7"/>
  <c r="K35" i="15" l="1"/>
  <c r="N19" i="13"/>
  <c r="C9" i="15"/>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<sst xmlns="http://schemas.openxmlformats.org/spreadsheetml/2006/main" count="757" uniqueCount="247">
  <si>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</si>
  <si>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</si>
  <si>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</si>
  <si>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</si>
  <si>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</si>
  <si>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</si>
  <si>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</si>
  <si>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</si>
  <si>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</si>
  <si>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</si>
  <si>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</si>
  <si>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</si>
  <si>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</si>
  <si>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</si>
  <si>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</si>
  <si>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</si>
  <si>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</si>
  <si>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</si>
  <si>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</si>
  <si>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</si>
  <si>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</si>
  <si>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</si>
  <si>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</si>
  <si>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</si>
  <si>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</si>
  <si>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</si>
  <si>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</si>
  <si>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</si>
  <si>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</si>
  <si>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</si>
  <si>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</si>
  <si>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</si>
  <si>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</si>
  <si>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</si>
  <si>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</si>
  <si>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</si>
  <si>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</si>
  <si>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</si>
  <si>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</si>
  <si>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</si>
  <si>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</si>
  <si>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</si>
  <si>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</si>
  <si>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</si>
  <si>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</si>
  <si>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</si>
  <si>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</si>
  <si>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</si>
  <si>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</si>
  <si>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</si>
  <si>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</si>
  <si>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</si>
  <si>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</si>
  <si>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</si>
  <si>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</si>
  <si>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</si>
  <si>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</si>
  <si>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</si>
  <si>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</si>
  <si>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</si>
  <si>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</si>
  <si>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</si>
  <si>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</si>
  <si>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</si>
  <si>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</si>
  <si>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</si>
  <si>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</si>
  <si>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</si>
  <si>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</si>
  <si>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</si>
  <si>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</si>
  <si>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</si>
  <si>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</si>
  <si>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</si>
  <si>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</si>
  <si>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</si>
  <si>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</si>
  <si>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</si>
  <si>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</si>
  <si>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</si>
  <si>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</si>
  <si>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</si>
  <si>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</si>
  <si>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</si>
  <si>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</si>
  <si>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</si>
  <si>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</si>
  <si>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</si>
  <si>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</si>
  <si>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</si>
  <si>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</si>
  <si>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</si>
  <si>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</si>
  <si>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</si>
  <si>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</si>
  <si>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</si>
  <si>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</si>
  <si>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</si>
  <si>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</si>
  <si>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</si>
  <si>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</si>
  <si>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</si>
  <si>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</si>
  <si>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</si>
  <si>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</si>
  <si>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</si>
  <si>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</si>
  <si>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</si>
  <si>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</si>
  <si>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</si>
  <si>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</si>
  <si>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</si>
  <si>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</si>
  <si>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</si>
  <si>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</si>
  <si>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</si>
  <si>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</si>
  <si>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</si>
  <si>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</si>
  <si>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</si>
  <si>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</si>
  <si>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</si>
  <si>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</si>
  <si>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</si>
  <si>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</si>
  <si>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</si>
  <si>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</si>
  <si>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</si>
  <si>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</si>
  <si>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</si>
  <si>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</si>
  <si>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</si>
  <si>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</si>
  <si>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</si>
  <si>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</si>
  <si>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</si>
  <si>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</si>
  <si>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</si>
  <si>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</si>
  <si>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</si>
  <si>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</si>
  <si>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</si>
  <si>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</si>
  <si>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</si>
  <si>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</si>
  <si>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</si>
  <si>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</si>
  <si>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</si>
  <si>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</si>
  <si>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</si>
  <si>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</si>
  <si>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</si>
  <si>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</si>
  <si>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</si>
  <si>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</si>
  <si>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</si>
  <si>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</si>
  <si>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</si>
  <si>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</si>
  <si>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</si>
  <si>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</si>
  <si>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</si>
  <si>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</si>
  <si>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</si>
  <si>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</si>
  <si>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</si>
  <si>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</si>
  <si>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</si>
  <si>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</si>
  <si>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</si>
  <si>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</si>
  <si>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</si>
  <si>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</si>
  <si>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</si>
  <si>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</si>
  <si>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</si>
  <si>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</si>
  <si>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</si>
  <si>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</si>
  <si>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</si>
  <si>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</si>
  <si>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</si>
  <si>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</si>
  <si>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</si>
  <si>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</si>
  <si>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</si>
  <si>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</si>
  <si>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</si>
  <si>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</si>
  <si>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</si>
  <si>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</si>
  <si>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</si>
  <si>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</si>
  <si>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</si>
  <si>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</si>
  <si>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</si>
  <si>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</si>
  <si>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</si>
  <si>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</si>
  <si>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</si>
  <si>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</si>
  <si>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</si>
  <si>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</si>
  <si>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</si>
  <si>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</si>
  <si>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</si>
  <si>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</si>
  <si>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</si>
  <si>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</si>
  <si>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</si>
  <si>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</si>
  <si>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</si>
  <si>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</si>
  <si>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359/2007 Z. z.</t>
  </si>
  <si>
    <t>§ 13 ods. 2</t>
  </si>
  <si>
    <t>Out (znižuje náklady)</t>
  </si>
  <si>
    <t>§ 36</t>
  </si>
  <si>
    <t>Prevádzkovatelia pracovných činností podľa § 1 ods. 2 zákona, ktoré vyžadujú súhlas/povolenie (veľké podniky, MSP)</t>
  </si>
  <si>
    <t>In (zvyšuje náklady)</t>
  </si>
  <si>
    <t xml:space="preserve">Preukázanie výšky predpokladaných nákladov na nápravnú činnosť vrátane vypracovania analýzy/posudku </t>
  </si>
  <si>
    <t>Zrušenie povinnosti finančného krytia zodpovednosti za environmentálnu škodu</t>
  </si>
  <si>
    <t>359/2007 Z.z.</t>
  </si>
  <si>
    <t>Prevádzkovatelia pracovných činností podľa § 1 ods. 2 zákona, ktoré vyžadujú súhlas/povolenie (MSP)</t>
  </si>
  <si>
    <t>Navýšenie správneho poplatku pri vydaní rozhodnutia o udelení povolenia na cezhraničný pohyb odpadov38)</t>
  </si>
  <si>
    <t xml:space="preserve">zákon č. 145/1995 Z. z. </t>
  </si>
  <si>
    <t xml:space="preserve">Sadzobník správnych poplatkov časť X. Životné prostredie, položka 162 písm. v) </t>
  </si>
  <si>
    <t xml:space="preserve">Sadzobník správnych poplatkov časť X. Životné prostredie, položka 162 písm. al) </t>
  </si>
  <si>
    <t xml:space="preserve">Sadzobník správnych poplatkov časť X. Životné prostredie, položka 162 písm. o) </t>
  </si>
  <si>
    <t>Vypustenie poplatku pri vydávaní rozhodnutia o udelení súhlasu na odovzdávanie odpadov vhodných na využitie v domácnosti</t>
  </si>
  <si>
    <t>fyzická osoba - podnikateľ, resp. právnická osoba</t>
  </si>
  <si>
    <t>Zavedenie správneho poplatku pri vydaní zmeny po udelení súhlasu na cezhraničný pohyb odpadov38) odpadov vhodných na využitie v domácnosti</t>
  </si>
  <si>
    <t>Rozširujúca povinnosť prevádzkovateľa skládky odpadov, týkajúca sa poskytovania informácií o skládke odpadov</t>
  </si>
  <si>
    <t xml:space="preserve">§ 14 ods. 1 písm. n) </t>
  </si>
  <si>
    <t>Poskytnúť informácie potrebné na vypracovanie a aktualizáciu plánu alebo programu predchádzania vzniku odpadu</t>
  </si>
  <si>
    <t xml:space="preserve">Elektronizácia ohlasovacej povinnosti  príjemcu nebezpečného odpadu </t>
  </si>
  <si>
    <t>Rozširujúca povinnosť prevádzkovateľa skládky odpadov, týkajúca sa podávania žiadostí o zmenu prevádzkovateľa</t>
  </si>
  <si>
    <t xml:space="preserve">zákon 39/2013 Z.z. </t>
  </si>
  <si>
    <t xml:space="preserve">zákon č. 79/2015 Z. z. </t>
  </si>
  <si>
    <t>zákon č. 79/2015 Z. z</t>
  </si>
  <si>
    <t>§ 26b</t>
  </si>
  <si>
    <t>§ 19b</t>
  </si>
  <si>
    <t>zákon č. 39/2013 Z. z.</t>
  </si>
  <si>
    <t>§ 114b ods. 2</t>
  </si>
  <si>
    <t>§ 26 ods. 4</t>
  </si>
  <si>
    <t>§ 26 ods. 1 písm. g)</t>
  </si>
  <si>
    <t>Rozširujúca povinnosť výrobcov obalov a neobalových výrobkov obstarávať ľahké a veľmi ľahké plastové tašky z biologicky rozložiteľného materiálu</t>
  </si>
  <si>
    <t xml:space="preserve">§ 54 ods, 5 písm.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</si>
</sst>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9">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3" fontId="8" fillId="10" borderId="1" xfId="2"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9"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8" fillId="10" borderId="67" xfId="2" applyFont="1" applyFill="1" applyBorder="1" applyAlignment="1" applyProtection="1">
      <alignment horizontal="left" vertical="center" wrapText="1"/>
      <protection locked="0"/>
    </xf>
    <xf numFmtId="0" fontId="8" fillId="10" borderId="79"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60986" y="18357482"/>
          <a:ext cx="8014759" cy="367629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150545" y="29317112"/>
          <a:ext cx="6569498" cy="519846"/>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740881" y="25055718"/>
          <a:ext cx="5026270" cy="162789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1433" y="27115346"/>
          <a:ext cx="3017520" cy="47244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736666" y="27051847"/>
          <a:ext cx="4037965" cy="47244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660986" y="18357482"/>
          <a:ext cx="8014759" cy="367629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50851" y="29276887"/>
          <a:ext cx="7199629" cy="517737"/>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150545" y="29317112"/>
          <a:ext cx="6569498" cy="519846"/>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587719" y="25042297"/>
          <a:ext cx="7017542" cy="163234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1433" y="27115346"/>
          <a:ext cx="3017520" cy="47244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736666" y="27051847"/>
          <a:ext cx="4037965" cy="47244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Normal="100" workbookViewId="0">
      <pane xSplit="2" ySplit="8" topLeftCell="C9" activePane="bottomRight" state="frozen"/>
      <selection pane="topRight" activeCell="C1" sqref="C1"/>
      <selection pane="bottomLeft" activeCell="A8" sqref="A8"/>
      <selection pane="bottomRight" activeCell="C27" sqref="C27:C29"/>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9" t="s">
        <v>209</v>
      </c>
      <c r="D6" s="319"/>
      <c r="E6" s="320"/>
      <c r="F6" s="320"/>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56" t="s">
        <v>97</v>
      </c>
      <c r="C7" s="321" t="s">
        <v>175</v>
      </c>
      <c r="D7" s="321" t="s">
        <v>158</v>
      </c>
      <c r="E7" s="321" t="s">
        <v>140</v>
      </c>
      <c r="F7" s="321" t="s">
        <v>141</v>
      </c>
      <c r="G7" s="321" t="s">
        <v>159</v>
      </c>
      <c r="H7" s="321" t="s">
        <v>102</v>
      </c>
      <c r="I7" s="321" t="s">
        <v>193</v>
      </c>
      <c r="J7" s="158" t="s">
        <v>129</v>
      </c>
      <c r="K7" s="321" t="s">
        <v>194</v>
      </c>
      <c r="L7" s="158" t="s">
        <v>176</v>
      </c>
      <c r="M7" s="321" t="s">
        <v>202</v>
      </c>
      <c r="N7" s="321" t="s">
        <v>139</v>
      </c>
      <c r="O7" s="321"/>
      <c r="P7" s="324" t="s">
        <v>187</v>
      </c>
      <c r="Q7" s="324"/>
      <c r="R7" s="216"/>
      <c r="S7" s="324" t="s">
        <v>212</v>
      </c>
      <c r="T7" s="324"/>
      <c r="U7" s="324"/>
      <c r="V7" s="324"/>
      <c r="W7" s="357" t="s">
        <v>205</v>
      </c>
      <c r="X7" s="339" t="s">
        <v>203</v>
      </c>
      <c r="Y7" s="340"/>
      <c r="Z7" s="352" t="s">
        <v>204</v>
      </c>
      <c r="AA7" s="340"/>
      <c r="AB7" s="278" t="s">
        <v>111</v>
      </c>
      <c r="AC7" s="277"/>
      <c r="AD7" s="359" t="s">
        <v>110</v>
      </c>
      <c r="AE7" s="282"/>
      <c r="AF7" s="276" t="s">
        <v>203</v>
      </c>
      <c r="AG7" s="277"/>
      <c r="AH7" s="277" t="s">
        <v>204</v>
      </c>
      <c r="AI7" s="277"/>
      <c r="AJ7" s="278" t="s">
        <v>138</v>
      </c>
      <c r="AK7" s="277"/>
      <c r="AL7" s="281" t="s">
        <v>137</v>
      </c>
      <c r="AM7" s="290"/>
      <c r="AN7" s="345" t="s">
        <v>203</v>
      </c>
      <c r="AO7" s="346"/>
      <c r="AP7" s="346" t="s">
        <v>204</v>
      </c>
      <c r="AQ7" s="346"/>
      <c r="AR7" s="347" t="s">
        <v>138</v>
      </c>
      <c r="AS7" s="347"/>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56"/>
      <c r="C8" s="321"/>
      <c r="D8" s="321"/>
      <c r="E8" s="321"/>
      <c r="F8" s="321"/>
      <c r="G8" s="321"/>
      <c r="H8" s="321"/>
      <c r="I8" s="321"/>
      <c r="J8" s="159" t="s">
        <v>185</v>
      </c>
      <c r="K8" s="321"/>
      <c r="L8" s="159" t="s">
        <v>185</v>
      </c>
      <c r="M8" s="321"/>
      <c r="N8" s="215" t="s">
        <v>188</v>
      </c>
      <c r="O8" s="215" t="s">
        <v>189</v>
      </c>
      <c r="P8" s="154" t="s">
        <v>103</v>
      </c>
      <c r="Q8" s="154" t="s">
        <v>13</v>
      </c>
      <c r="R8" s="154" t="s">
        <v>13</v>
      </c>
      <c r="S8" s="216" t="s">
        <v>190</v>
      </c>
      <c r="T8" s="324" t="s">
        <v>191</v>
      </c>
      <c r="U8" s="324"/>
      <c r="V8" s="216" t="s">
        <v>13</v>
      </c>
      <c r="W8" s="358"/>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51">
        <v>1</v>
      </c>
      <c r="C9" s="330" t="s">
        <v>219</v>
      </c>
      <c r="D9" s="312" t="s">
        <v>213</v>
      </c>
      <c r="E9" s="312" t="s">
        <v>216</v>
      </c>
      <c r="F9" s="312" t="s">
        <v>182</v>
      </c>
      <c r="G9" s="326">
        <v>45170</v>
      </c>
      <c r="H9" s="312" t="s">
        <v>217</v>
      </c>
      <c r="I9" s="322">
        <v>6000</v>
      </c>
      <c r="J9" s="325">
        <f>IF(I9="N",0,I9)</f>
        <v>6000</v>
      </c>
      <c r="K9" s="323">
        <v>5500</v>
      </c>
      <c r="L9" s="314">
        <f>IF(K9="N",0,K9)</f>
        <v>5500</v>
      </c>
      <c r="M9" s="312" t="s">
        <v>218</v>
      </c>
      <c r="N9" s="317"/>
      <c r="O9" s="331"/>
      <c r="P9" s="317">
        <v>400</v>
      </c>
      <c r="Q9" s="313" t="s">
        <v>12</v>
      </c>
      <c r="R9" s="311">
        <f>VLOOKUP(Q9,vstupy!$B$17:$C$27,2,FALSE)</f>
        <v>0.25</v>
      </c>
      <c r="S9" s="317"/>
      <c r="T9" s="153" t="s">
        <v>25</v>
      </c>
      <c r="U9" s="218">
        <f>IFERROR(VLOOKUP(T9,vstupy!$B$2:$C$13,2,FALSE),0)</f>
        <v>60</v>
      </c>
      <c r="V9" s="313" t="s">
        <v>12</v>
      </c>
      <c r="W9" s="337">
        <f>VLOOKUP(V9,vstupy!$B$17:$C$27,2,FALSE)</f>
        <v>0.25</v>
      </c>
      <c r="X9" s="335">
        <f>IFERROR(IF(J9=0,"N",N9/I9),0)</f>
        <v>0</v>
      </c>
      <c r="Y9" s="307">
        <f>N9</f>
        <v>0</v>
      </c>
      <c r="Z9" s="307">
        <f>IFERROR(IF(J9=0,"N",O9/I9),0)</f>
        <v>0</v>
      </c>
      <c r="AA9" s="307">
        <f>O9</f>
        <v>0</v>
      </c>
      <c r="AB9" s="307">
        <f>P9*R9</f>
        <v>100</v>
      </c>
      <c r="AC9" s="307">
        <f>IFERROR(AB9*J9,0)</f>
        <v>600000</v>
      </c>
      <c r="AD9" s="307">
        <f>IF(S9&gt;0,IF(W9&gt;0,($G$6/160)*(S9/60)*W9,0),IF(W9&gt;0,($G$6/160)*((U9+U10+U11)/60)*W9,0))</f>
        <v>3.8373046874999996</v>
      </c>
      <c r="AE9" s="349">
        <f>IFERROR(AD9*J9,0)</f>
        <v>23023.828124999996</v>
      </c>
      <c r="AF9" s="342">
        <f t="shared" ref="AF9:AM9" si="0">IF($M9="In (zvyšuje náklady)",X9,0)</f>
        <v>0</v>
      </c>
      <c r="AG9" s="288">
        <f t="shared" si="0"/>
        <v>0</v>
      </c>
      <c r="AH9" s="288">
        <f t="shared" si="0"/>
        <v>0</v>
      </c>
      <c r="AI9" s="288">
        <f t="shared" si="0"/>
        <v>0</v>
      </c>
      <c r="AJ9" s="288">
        <f t="shared" si="0"/>
        <v>100</v>
      </c>
      <c r="AK9" s="288">
        <f t="shared" si="0"/>
        <v>600000</v>
      </c>
      <c r="AL9" s="288">
        <f t="shared" si="0"/>
        <v>3.8373046874999996</v>
      </c>
      <c r="AM9" s="289">
        <f t="shared" si="0"/>
        <v>23023.828124999996</v>
      </c>
      <c r="AN9" s="283">
        <f>IF($M9="In (zvyšuje náklady)",0,X9)</f>
        <v>0</v>
      </c>
      <c r="AO9" s="296">
        <f t="shared" ref="AO9:AT9" si="1">IF($M9="In (zvyšuje náklady)",0,Y9)</f>
        <v>0</v>
      </c>
      <c r="AP9" s="296">
        <f t="shared" si="1"/>
        <v>0</v>
      </c>
      <c r="AQ9" s="296">
        <f t="shared" si="1"/>
        <v>0</v>
      </c>
      <c r="AR9" s="296">
        <f t="shared" si="1"/>
        <v>0</v>
      </c>
      <c r="AS9" s="296">
        <f t="shared" si="1"/>
        <v>0</v>
      </c>
      <c r="AT9" s="296">
        <f t="shared" si="1"/>
        <v>0</v>
      </c>
      <c r="AU9" s="294">
        <f>IF($M9="In (zvyšuje náklady)",0,AE9)</f>
        <v>0</v>
      </c>
      <c r="AV9" s="342">
        <f>IF($L9&gt;0,AF9,0)</f>
        <v>0</v>
      </c>
      <c r="AW9" s="288">
        <f>IF($L9&gt;0,$L9*AV9,0)</f>
        <v>0</v>
      </c>
      <c r="AX9" s="288">
        <f>IF($L9&gt;0,AH9,0)</f>
        <v>0</v>
      </c>
      <c r="AY9" s="288">
        <f>IF($L9&gt;0,$L9*AX9,0)</f>
        <v>0</v>
      </c>
      <c r="AZ9" s="288">
        <f>IF($L9&gt;0,AJ9,0)</f>
        <v>100</v>
      </c>
      <c r="BA9" s="288">
        <f>IF($L9&gt;0,$L9*AZ9,0)</f>
        <v>550000</v>
      </c>
      <c r="BB9" s="288">
        <f>IF($L9&gt;0,AL9,0)</f>
        <v>3.8373046874999996</v>
      </c>
      <c r="BC9" s="289">
        <f>IF($L9&gt;0,$L9*BB9,0)</f>
        <v>21105.175781249996</v>
      </c>
      <c r="BD9" s="342">
        <f>IF($L9&gt;0,AN9,0)</f>
        <v>0</v>
      </c>
      <c r="BE9" s="344">
        <f>IF($L9&gt;0,$L9*BD9,0)</f>
        <v>0</v>
      </c>
      <c r="BF9" s="288">
        <f>IF($L9&gt;0,AP9,0)</f>
        <v>0</v>
      </c>
      <c r="BG9" s="344">
        <f>IF($L9&gt;0,$L9*BF9,0)</f>
        <v>0</v>
      </c>
      <c r="BH9" s="288">
        <f>IF($L9&gt;0,AR9,0)</f>
        <v>0</v>
      </c>
      <c r="BI9" s="288">
        <f>IF($L9&gt;0,$L9*BH9,0)</f>
        <v>0</v>
      </c>
      <c r="BJ9" s="288">
        <f>IF($L9&gt;0,AT9,0)</f>
        <v>0</v>
      </c>
      <c r="BK9" s="289">
        <f>IF($L9&gt;0,$L9*BJ9,0)</f>
        <v>0</v>
      </c>
      <c r="BL9" s="304">
        <f>IF(F9=vstupy!F$6,"1",0)</f>
        <v>0</v>
      </c>
      <c r="BM9" s="342">
        <f>IF($BL9="1",AF9,0)</f>
        <v>0</v>
      </c>
      <c r="BN9" s="288">
        <f t="shared" ref="BN9:BT9" si="2">IF($BL9="1",AG9,0)</f>
        <v>0</v>
      </c>
      <c r="BO9" s="288">
        <f t="shared" si="2"/>
        <v>0</v>
      </c>
      <c r="BP9" s="288">
        <f t="shared" si="2"/>
        <v>0</v>
      </c>
      <c r="BQ9" s="288">
        <f t="shared" si="2"/>
        <v>0</v>
      </c>
      <c r="BR9" s="288">
        <f t="shared" si="2"/>
        <v>0</v>
      </c>
      <c r="BS9" s="288">
        <f t="shared" si="2"/>
        <v>0</v>
      </c>
      <c r="BT9" s="289">
        <f t="shared" si="2"/>
        <v>0</v>
      </c>
      <c r="BU9" s="342">
        <f>IF($BL9="1",AN9,0)</f>
        <v>0</v>
      </c>
      <c r="BV9" s="283">
        <f t="shared" ref="BV9:CB9" si="3">IF($BL9="1",AO9,0)</f>
        <v>0</v>
      </c>
      <c r="BW9" s="283">
        <f t="shared" si="3"/>
        <v>0</v>
      </c>
      <c r="BX9" s="283">
        <f t="shared" si="3"/>
        <v>0</v>
      </c>
      <c r="BY9" s="283">
        <f t="shared" si="3"/>
        <v>0</v>
      </c>
      <c r="BZ9" s="283">
        <f t="shared" si="3"/>
        <v>0</v>
      </c>
      <c r="CA9" s="283">
        <f t="shared" si="3"/>
        <v>0</v>
      </c>
      <c r="CB9" s="284">
        <f t="shared" si="3"/>
        <v>0</v>
      </c>
      <c r="CC9" s="341">
        <f>IFERROR(IF($X9="N/A",Z9+AB9+AD9,X9+Z9+AB9+AD9),0)</f>
        <v>103.83730468749999</v>
      </c>
      <c r="CD9" s="310">
        <f>Y9+AA9+AC9+AE9</f>
        <v>623023.828125</v>
      </c>
    </row>
    <row r="10" spans="1:82" s="18" customFormat="1" ht="12.6" customHeight="1" x14ac:dyDescent="0.2">
      <c r="B10" s="351"/>
      <c r="C10" s="330"/>
      <c r="D10" s="312"/>
      <c r="E10" s="312"/>
      <c r="F10" s="312"/>
      <c r="G10" s="326"/>
      <c r="H10" s="312"/>
      <c r="I10" s="322"/>
      <c r="J10" s="325"/>
      <c r="K10" s="323"/>
      <c r="L10" s="314"/>
      <c r="M10" s="312"/>
      <c r="N10" s="317"/>
      <c r="O10" s="331"/>
      <c r="P10" s="317"/>
      <c r="Q10" s="313"/>
      <c r="R10" s="311"/>
      <c r="S10" s="317"/>
      <c r="T10" s="153" t="s">
        <v>20</v>
      </c>
      <c r="U10" s="218">
        <f>IFERROR(VLOOKUP(T10,vstupy!$B$2:$C$12,2,FALSE),0)</f>
        <v>30</v>
      </c>
      <c r="V10" s="313"/>
      <c r="W10" s="338"/>
      <c r="X10" s="335"/>
      <c r="Y10" s="308"/>
      <c r="Z10" s="308"/>
      <c r="AA10" s="308"/>
      <c r="AB10" s="308"/>
      <c r="AC10" s="308"/>
      <c r="AD10" s="308"/>
      <c r="AE10" s="350"/>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43"/>
      <c r="BF10" s="279"/>
      <c r="BG10" s="343"/>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51"/>
      <c r="C11" s="330"/>
      <c r="D11" s="312"/>
      <c r="E11" s="312"/>
      <c r="F11" s="312"/>
      <c r="G11" s="326"/>
      <c r="H11" s="312"/>
      <c r="I11" s="322"/>
      <c r="J11" s="325"/>
      <c r="K11" s="323"/>
      <c r="L11" s="314"/>
      <c r="M11" s="312"/>
      <c r="N11" s="317"/>
      <c r="O11" s="331"/>
      <c r="P11" s="317"/>
      <c r="Q11" s="313"/>
      <c r="R11" s="311"/>
      <c r="S11" s="317"/>
      <c r="T11" s="153" t="s">
        <v>51</v>
      </c>
      <c r="U11" s="218">
        <f>IFERROR(VLOOKUP(T11,vstupy!$B$2:$C$12,2,FALSE),0)</f>
        <v>0</v>
      </c>
      <c r="V11" s="313"/>
      <c r="W11" s="338"/>
      <c r="X11" s="336"/>
      <c r="Y11" s="308"/>
      <c r="Z11" s="308"/>
      <c r="AA11" s="308"/>
      <c r="AB11" s="308"/>
      <c r="AC11" s="308"/>
      <c r="AD11" s="308"/>
      <c r="AE11" s="350"/>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43"/>
      <c r="BF11" s="279"/>
      <c r="BG11" s="343"/>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51">
        <v>2</v>
      </c>
      <c r="C12" s="330" t="s">
        <v>220</v>
      </c>
      <c r="D12" s="312" t="s">
        <v>221</v>
      </c>
      <c r="E12" s="312" t="s">
        <v>214</v>
      </c>
      <c r="F12" s="312" t="s">
        <v>182</v>
      </c>
      <c r="G12" s="326">
        <v>45170</v>
      </c>
      <c r="H12" s="312" t="s">
        <v>222</v>
      </c>
      <c r="I12" s="323">
        <v>5000</v>
      </c>
      <c r="J12" s="325">
        <f>IF(I12="N",0,I12)</f>
        <v>5000</v>
      </c>
      <c r="K12" s="323">
        <v>5000</v>
      </c>
      <c r="L12" s="314">
        <f>IF(K12="N",0,K12)</f>
        <v>5000</v>
      </c>
      <c r="M12" s="312" t="s">
        <v>215</v>
      </c>
      <c r="N12" s="317"/>
      <c r="O12" s="317"/>
      <c r="P12" s="317">
        <v>600</v>
      </c>
      <c r="Q12" s="313" t="s">
        <v>3</v>
      </c>
      <c r="R12" s="311">
        <f>VLOOKUP(Q12,vstupy!$B$17:$C$27,2,FALSE)</f>
        <v>1</v>
      </c>
      <c r="S12" s="317"/>
      <c r="T12" s="153" t="s">
        <v>16</v>
      </c>
      <c r="U12" s="218">
        <f>IFERROR(VLOOKUP(T12,vstupy!$B$2:$C$12,2,FALSE),0)</f>
        <v>300</v>
      </c>
      <c r="V12" s="313" t="s">
        <v>3</v>
      </c>
      <c r="W12" s="337">
        <f>VLOOKUP(V12,vstupy!$B$17:$C$27,2,FALSE)</f>
        <v>1</v>
      </c>
      <c r="X12" s="335">
        <f>IFERROR(IF(J12=0,"N",N12/I12),0)</f>
        <v>0</v>
      </c>
      <c r="Y12" s="307">
        <f>N12</f>
        <v>0</v>
      </c>
      <c r="Z12" s="307">
        <f>IFERROR(IF(J12=0,"N",O12/I12),0)</f>
        <v>0</v>
      </c>
      <c r="AA12" s="307">
        <f>O12</f>
        <v>0</v>
      </c>
      <c r="AB12" s="307">
        <f>P12*R12</f>
        <v>600</v>
      </c>
      <c r="AC12" s="307">
        <f>IFERROR(AB12*J12,0)</f>
        <v>3000000</v>
      </c>
      <c r="AD12" s="348">
        <f>IF(S12&gt;0,IF(W12&gt;0,($G$6/160)*(S12/60)*W12,0),IF(W12&gt;0,($G$6/160)*((U12+U13+U14)/60)*W12,0))</f>
        <v>51.1640625</v>
      </c>
      <c r="AE12" s="349">
        <f>IFERROR(AD12*J12,0)</f>
        <v>255820.3125</v>
      </c>
      <c r="AF12" s="280">
        <f>IF($M12="In (zvyšuje náklady)",X12,0)</f>
        <v>0</v>
      </c>
      <c r="AG12" s="279">
        <f t="shared" ref="AG12:AM12" si="4">IF($M12="In (zvyšuje náklady)",Y12,0)</f>
        <v>0</v>
      </c>
      <c r="AH12" s="279">
        <f t="shared" si="4"/>
        <v>0</v>
      </c>
      <c r="AI12" s="279">
        <f t="shared" si="4"/>
        <v>0</v>
      </c>
      <c r="AJ12" s="279">
        <f t="shared" si="4"/>
        <v>0</v>
      </c>
      <c r="AK12" s="279">
        <f t="shared" si="4"/>
        <v>0</v>
      </c>
      <c r="AL12" s="279">
        <f t="shared" si="4"/>
        <v>0</v>
      </c>
      <c r="AM12" s="285">
        <f t="shared" si="4"/>
        <v>0</v>
      </c>
      <c r="AN12" s="296">
        <f t="shared" ref="AN12:AU12" si="5">IF($M12="In (zvyšuje náklady)",0,X12)</f>
        <v>0</v>
      </c>
      <c r="AO12" s="296">
        <f t="shared" si="5"/>
        <v>0</v>
      </c>
      <c r="AP12" s="296">
        <f t="shared" si="5"/>
        <v>0</v>
      </c>
      <c r="AQ12" s="296">
        <f t="shared" si="5"/>
        <v>0</v>
      </c>
      <c r="AR12" s="296">
        <f t="shared" si="5"/>
        <v>600</v>
      </c>
      <c r="AS12" s="296">
        <f t="shared" si="5"/>
        <v>3000000</v>
      </c>
      <c r="AT12" s="296">
        <f t="shared" si="5"/>
        <v>51.1640625</v>
      </c>
      <c r="AU12" s="294">
        <f t="shared" si="5"/>
        <v>255820.3125</v>
      </c>
      <c r="AV12" s="280">
        <f t="shared" ref="AV12:BB12" si="6">IF($L12&gt;0,AF12,0)</f>
        <v>0</v>
      </c>
      <c r="AW12" s="279">
        <f>IF($L12&gt;0,$L12*AV12,0)</f>
        <v>0</v>
      </c>
      <c r="AX12" s="279">
        <f t="shared" si="6"/>
        <v>0</v>
      </c>
      <c r="AY12" s="279">
        <f>IF($L12&gt;0,$L12*AX12,0)</f>
        <v>0</v>
      </c>
      <c r="AZ12" s="279">
        <f t="shared" si="6"/>
        <v>0</v>
      </c>
      <c r="BA12" s="279">
        <f>IF($L12&gt;0,$L12*AZ12,0)</f>
        <v>0</v>
      </c>
      <c r="BB12" s="279">
        <f t="shared" si="6"/>
        <v>0</v>
      </c>
      <c r="BC12" s="285">
        <f>IF($L12&gt;0,$L12*BB12,0)</f>
        <v>0</v>
      </c>
      <c r="BD12" s="280">
        <f>IF($L12&gt;0,AN12,0)</f>
        <v>0</v>
      </c>
      <c r="BE12" s="343">
        <f>IF($L12&gt;0,$L12*BD12,0)</f>
        <v>0</v>
      </c>
      <c r="BF12" s="279">
        <f>IF($L12&gt;0,AP12,0)</f>
        <v>0</v>
      </c>
      <c r="BG12" s="343">
        <f>IF($L12&gt;0,$L12*BF12,0)</f>
        <v>0</v>
      </c>
      <c r="BH12" s="279">
        <f>IF($L12&gt;0,AR12,0)</f>
        <v>600</v>
      </c>
      <c r="BI12" s="279">
        <f>IF($L12&gt;0,$L12*BH12,0)</f>
        <v>3000000</v>
      </c>
      <c r="BJ12" s="279">
        <f>IF($L12&gt;0,AT12,0)</f>
        <v>51.1640625</v>
      </c>
      <c r="BK12" s="285">
        <f>IF($L12&gt;0,$L12*BJ12,0)</f>
        <v>255820.3125</v>
      </c>
      <c r="BL12" s="304">
        <f>IF(F12=vstupy!F$6,"1",0)</f>
        <v>0</v>
      </c>
      <c r="BM12" s="280">
        <f t="shared" ref="BM12:CB12" si="7">IF($BL12="1",AF12,0)</f>
        <v>0</v>
      </c>
      <c r="BN12" s="279">
        <f t="shared" si="7"/>
        <v>0</v>
      </c>
      <c r="BO12" s="279">
        <f t="shared" si="7"/>
        <v>0</v>
      </c>
      <c r="BP12" s="279">
        <f t="shared" si="7"/>
        <v>0</v>
      </c>
      <c r="BQ12" s="279">
        <f t="shared" si="7"/>
        <v>0</v>
      </c>
      <c r="BR12" s="279">
        <f t="shared" si="7"/>
        <v>0</v>
      </c>
      <c r="BS12" s="279">
        <f t="shared" si="7"/>
        <v>0</v>
      </c>
      <c r="BT12" s="285">
        <f t="shared" si="7"/>
        <v>0</v>
      </c>
      <c r="BU12" s="280">
        <f t="shared" si="7"/>
        <v>0</v>
      </c>
      <c r="BV12" s="269">
        <f t="shared" si="7"/>
        <v>0</v>
      </c>
      <c r="BW12" s="269">
        <f t="shared" si="7"/>
        <v>0</v>
      </c>
      <c r="BX12" s="269">
        <f t="shared" si="7"/>
        <v>0</v>
      </c>
      <c r="BY12" s="269">
        <f t="shared" si="7"/>
        <v>0</v>
      </c>
      <c r="BZ12" s="269">
        <f t="shared" si="7"/>
        <v>0</v>
      </c>
      <c r="CA12" s="269">
        <f t="shared" si="7"/>
        <v>0</v>
      </c>
      <c r="CB12" s="270">
        <f t="shared" si="7"/>
        <v>0</v>
      </c>
      <c r="CC12" s="280">
        <f>IFERROR(IF($X12="N/A",Z12+AB12+AD12,X12+Z12+AB12+AD12),0)</f>
        <v>651.1640625</v>
      </c>
      <c r="CD12" s="285">
        <f>Y12+AA12+AC12+AE12</f>
        <v>3255820.3125</v>
      </c>
    </row>
    <row r="13" spans="1:82" s="20" customFormat="1" ht="12.6" customHeight="1" x14ac:dyDescent="0.2">
      <c r="B13" s="351"/>
      <c r="C13" s="330"/>
      <c r="D13" s="312"/>
      <c r="E13" s="312"/>
      <c r="F13" s="312"/>
      <c r="G13" s="326"/>
      <c r="H13" s="312"/>
      <c r="I13" s="323"/>
      <c r="J13" s="325"/>
      <c r="K13" s="323"/>
      <c r="L13" s="314"/>
      <c r="M13" s="312"/>
      <c r="N13" s="317"/>
      <c r="O13" s="317"/>
      <c r="P13" s="317"/>
      <c r="Q13" s="313"/>
      <c r="R13" s="311"/>
      <c r="S13" s="317"/>
      <c r="T13" s="153" t="s">
        <v>51</v>
      </c>
      <c r="U13" s="218">
        <f>IFERROR(VLOOKUP(T13,vstupy!$B$2:$C$12,2,FALSE),0)</f>
        <v>0</v>
      </c>
      <c r="V13" s="313"/>
      <c r="W13" s="338"/>
      <c r="X13" s="335"/>
      <c r="Y13" s="308"/>
      <c r="Z13" s="308"/>
      <c r="AA13" s="308"/>
      <c r="AB13" s="308"/>
      <c r="AC13" s="308"/>
      <c r="AD13" s="308"/>
      <c r="AE13" s="350"/>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43"/>
      <c r="BF13" s="279"/>
      <c r="BG13" s="343"/>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51"/>
      <c r="C14" s="330"/>
      <c r="D14" s="312"/>
      <c r="E14" s="312"/>
      <c r="F14" s="312"/>
      <c r="G14" s="326"/>
      <c r="H14" s="312"/>
      <c r="I14" s="323"/>
      <c r="J14" s="325"/>
      <c r="K14" s="323"/>
      <c r="L14" s="314"/>
      <c r="M14" s="312"/>
      <c r="N14" s="317"/>
      <c r="O14" s="317"/>
      <c r="P14" s="317"/>
      <c r="Q14" s="313"/>
      <c r="R14" s="311"/>
      <c r="S14" s="317"/>
      <c r="T14" s="153" t="s">
        <v>51</v>
      </c>
      <c r="U14" s="218">
        <f>IFERROR(VLOOKUP(T14,vstupy!$B$2:$C$12,2,FALSE),0)</f>
        <v>0</v>
      </c>
      <c r="V14" s="313"/>
      <c r="W14" s="338"/>
      <c r="X14" s="336"/>
      <c r="Y14" s="308"/>
      <c r="Z14" s="308"/>
      <c r="AA14" s="308"/>
      <c r="AB14" s="308"/>
      <c r="AC14" s="308"/>
      <c r="AD14" s="308"/>
      <c r="AE14" s="350"/>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43"/>
      <c r="BF14" s="279"/>
      <c r="BG14" s="343"/>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51">
        <v>3</v>
      </c>
      <c r="C15" s="353" t="s">
        <v>223</v>
      </c>
      <c r="D15" s="327" t="s">
        <v>224</v>
      </c>
      <c r="E15" s="327" t="s">
        <v>225</v>
      </c>
      <c r="F15" s="312" t="s">
        <v>182</v>
      </c>
      <c r="G15" s="326">
        <v>45170</v>
      </c>
      <c r="H15" s="312" t="s">
        <v>229</v>
      </c>
      <c r="I15" s="312">
        <v>183</v>
      </c>
      <c r="J15" s="314">
        <f>IF(I15="N",0,I15)</f>
        <v>183</v>
      </c>
      <c r="K15" s="312">
        <v>183</v>
      </c>
      <c r="L15" s="314">
        <f>IF(K15="N",0,K15)</f>
        <v>183</v>
      </c>
      <c r="M15" s="312" t="s">
        <v>218</v>
      </c>
      <c r="N15" s="317"/>
      <c r="O15" s="317">
        <v>82350</v>
      </c>
      <c r="P15" s="315"/>
      <c r="Q15" s="313" t="s">
        <v>12</v>
      </c>
      <c r="R15" s="311">
        <f>VLOOKUP(Q15,vstupy!$B$17:$C$27,2,FALSE)</f>
        <v>0.25</v>
      </c>
      <c r="S15" s="317"/>
      <c r="T15" s="153" t="s">
        <v>14</v>
      </c>
      <c r="U15" s="218">
        <f>IFERROR(VLOOKUP(T15,vstupy!$B$2:$C$12,2,FALSE),0)</f>
        <v>0</v>
      </c>
      <c r="V15" s="313" t="s">
        <v>12</v>
      </c>
      <c r="W15" s="337">
        <f>VLOOKUP(V15,vstupy!$B$17:$C$27,2,FALSE)</f>
        <v>0.25</v>
      </c>
      <c r="X15" s="335">
        <f>IFERROR(IF(J15=0,"N",N15/I15),0)</f>
        <v>0</v>
      </c>
      <c r="Y15" s="307">
        <f>N15</f>
        <v>0</v>
      </c>
      <c r="Z15" s="307">
        <f>IFERROR(IF(J15=0,"N",O15/I15),0)</f>
        <v>450</v>
      </c>
      <c r="AA15" s="307">
        <f>O15</f>
        <v>82350</v>
      </c>
      <c r="AB15" s="307">
        <f>P15*R15</f>
        <v>0</v>
      </c>
      <c r="AC15" s="307">
        <f>IFERROR(AB15*J15,0)</f>
        <v>0</v>
      </c>
      <c r="AD15" s="348">
        <f>IF(S15&gt;0,IF(W15&gt;0,($G$6/160)*(S15/60)*W15,0),IF(W15&gt;0,($G$6/160)*((U15+U16+U17)/60)*W15,0))</f>
        <v>0</v>
      </c>
      <c r="AE15" s="349">
        <f>IFERROR(AD15*J15,0)</f>
        <v>0</v>
      </c>
      <c r="AF15" s="280">
        <f>IF($M15="In (zvyšuje náklady)",X15,0)</f>
        <v>0</v>
      </c>
      <c r="AG15" s="279">
        <f t="shared" ref="AG15:AM15" si="8">IF($M15="In (zvyšuje náklady)",Y15,0)</f>
        <v>0</v>
      </c>
      <c r="AH15" s="279">
        <f t="shared" si="8"/>
        <v>450</v>
      </c>
      <c r="AI15" s="279">
        <f t="shared" si="8"/>
        <v>82350</v>
      </c>
      <c r="AJ15" s="279">
        <f t="shared" si="8"/>
        <v>0</v>
      </c>
      <c r="AK15" s="279">
        <f t="shared" si="8"/>
        <v>0</v>
      </c>
      <c r="AL15" s="279">
        <f t="shared" si="8"/>
        <v>0</v>
      </c>
      <c r="AM15" s="285">
        <f t="shared" si="8"/>
        <v>0</v>
      </c>
      <c r="AN15" s="296">
        <f t="shared" ref="AN15:AU15" si="9">IF($M15="In (zvyšuje náklady)",0,X15)</f>
        <v>0</v>
      </c>
      <c r="AO15" s="296">
        <f t="shared" si="9"/>
        <v>0</v>
      </c>
      <c r="AP15" s="296">
        <f t="shared" si="9"/>
        <v>0</v>
      </c>
      <c r="AQ15" s="296">
        <f t="shared" si="9"/>
        <v>0</v>
      </c>
      <c r="AR15" s="296">
        <f t="shared" si="9"/>
        <v>0</v>
      </c>
      <c r="AS15" s="296">
        <f t="shared" si="9"/>
        <v>0</v>
      </c>
      <c r="AT15" s="296">
        <f t="shared" si="9"/>
        <v>0</v>
      </c>
      <c r="AU15" s="294">
        <f t="shared" si="9"/>
        <v>0</v>
      </c>
      <c r="AV15" s="280">
        <f t="shared" ref="AV15:BB15" si="10">IF($L15&gt;0,AF15,0)</f>
        <v>0</v>
      </c>
      <c r="AW15" s="279">
        <f>IF($L15&gt;0,$L15*AV15,0)</f>
        <v>0</v>
      </c>
      <c r="AX15" s="279">
        <f t="shared" si="10"/>
        <v>450</v>
      </c>
      <c r="AY15" s="279">
        <f>IF($L15&gt;0,$L15*AX15,0)</f>
        <v>82350</v>
      </c>
      <c r="AZ15" s="279">
        <f t="shared" si="10"/>
        <v>0</v>
      </c>
      <c r="BA15" s="279">
        <f>IF($L15&gt;0,$L15*AZ15,0)</f>
        <v>0</v>
      </c>
      <c r="BB15" s="279">
        <f t="shared" si="10"/>
        <v>0</v>
      </c>
      <c r="BC15" s="285">
        <f>IF($L15&gt;0,$L15*BB15,0)</f>
        <v>0</v>
      </c>
      <c r="BD15" s="280">
        <f>IF($L15&gt;0,AN15,0)</f>
        <v>0</v>
      </c>
      <c r="BE15" s="279">
        <f>IF($L15&gt;0,$L15*BD15,0)</f>
        <v>0</v>
      </c>
      <c r="BF15" s="279">
        <f>IF($L15&gt;0,AP15,0)</f>
        <v>0</v>
      </c>
      <c r="BG15" s="279">
        <f>IF($L15&gt;0,$L15*BF15,0)</f>
        <v>0</v>
      </c>
      <c r="BH15" s="279">
        <f>IF($L15&gt;0,AR15,0)</f>
        <v>0</v>
      </c>
      <c r="BI15" s="279">
        <f>IF($L15&gt;0,$L15*BH15,0)</f>
        <v>0</v>
      </c>
      <c r="BJ15" s="279">
        <f>IF($L15&gt;0,AT15,0)</f>
        <v>0</v>
      </c>
      <c r="BK15" s="285">
        <f>IF($L15&gt;0,$L15*BJ15,0)</f>
        <v>0</v>
      </c>
      <c r="BL15" s="304">
        <f>IF(F15=vstupy!F$6,"1",0)</f>
        <v>0</v>
      </c>
      <c r="BM15" s="280">
        <f t="shared" ref="BM15:CB15" si="11">IF($BL15="1",AF15,0)</f>
        <v>0</v>
      </c>
      <c r="BN15" s="279">
        <f t="shared" si="11"/>
        <v>0</v>
      </c>
      <c r="BO15" s="279">
        <f t="shared" si="11"/>
        <v>0</v>
      </c>
      <c r="BP15" s="279">
        <f t="shared" si="11"/>
        <v>0</v>
      </c>
      <c r="BQ15" s="279">
        <f t="shared" si="11"/>
        <v>0</v>
      </c>
      <c r="BR15" s="279">
        <f t="shared" si="11"/>
        <v>0</v>
      </c>
      <c r="BS15" s="279">
        <f t="shared" si="11"/>
        <v>0</v>
      </c>
      <c r="BT15" s="285">
        <f t="shared" si="11"/>
        <v>0</v>
      </c>
      <c r="BU15" s="280">
        <f t="shared" si="11"/>
        <v>0</v>
      </c>
      <c r="BV15" s="269">
        <f t="shared" si="11"/>
        <v>0</v>
      </c>
      <c r="BW15" s="269">
        <f t="shared" si="11"/>
        <v>0</v>
      </c>
      <c r="BX15" s="269">
        <f t="shared" si="11"/>
        <v>0</v>
      </c>
      <c r="BY15" s="269">
        <f t="shared" si="11"/>
        <v>0</v>
      </c>
      <c r="BZ15" s="269">
        <f t="shared" si="11"/>
        <v>0</v>
      </c>
      <c r="CA15" s="269">
        <f t="shared" si="11"/>
        <v>0</v>
      </c>
      <c r="CB15" s="270">
        <f t="shared" si="11"/>
        <v>0</v>
      </c>
      <c r="CC15" s="280">
        <f>IFERROR(IF($X15="N/A",Z15+AB15+AD15,X15+Z15+AB15+AD15),0)</f>
        <v>450</v>
      </c>
      <c r="CD15" s="285">
        <f>Y15+AA15+AC15+AE15</f>
        <v>82350</v>
      </c>
    </row>
    <row r="16" spans="1:82" s="20" customFormat="1" ht="12.6" customHeight="1" x14ac:dyDescent="0.2">
      <c r="B16" s="351"/>
      <c r="C16" s="354"/>
      <c r="D16" s="328"/>
      <c r="E16" s="328"/>
      <c r="F16" s="312"/>
      <c r="G16" s="326"/>
      <c r="H16" s="312"/>
      <c r="I16" s="312"/>
      <c r="J16" s="314"/>
      <c r="K16" s="312"/>
      <c r="L16" s="314"/>
      <c r="M16" s="312"/>
      <c r="N16" s="317"/>
      <c r="O16" s="317"/>
      <c r="P16" s="315"/>
      <c r="Q16" s="313"/>
      <c r="R16" s="311"/>
      <c r="S16" s="317"/>
      <c r="T16" s="153" t="s">
        <v>51</v>
      </c>
      <c r="U16" s="218">
        <f>IFERROR(VLOOKUP(T16,vstupy!$B$2:$C$12,2,FALSE),0)</f>
        <v>0</v>
      </c>
      <c r="V16" s="313"/>
      <c r="W16" s="338"/>
      <c r="X16" s="335"/>
      <c r="Y16" s="308"/>
      <c r="Z16" s="308"/>
      <c r="AA16" s="308"/>
      <c r="AB16" s="308"/>
      <c r="AC16" s="308"/>
      <c r="AD16" s="308"/>
      <c r="AE16" s="350"/>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51"/>
      <c r="C17" s="355"/>
      <c r="D17" s="329"/>
      <c r="E17" s="329"/>
      <c r="F17" s="312"/>
      <c r="G17" s="326"/>
      <c r="H17" s="312"/>
      <c r="I17" s="312"/>
      <c r="J17" s="314"/>
      <c r="K17" s="312"/>
      <c r="L17" s="314"/>
      <c r="M17" s="312"/>
      <c r="N17" s="317"/>
      <c r="O17" s="317"/>
      <c r="P17" s="315"/>
      <c r="Q17" s="313"/>
      <c r="R17" s="311"/>
      <c r="S17" s="317"/>
      <c r="T17" s="153" t="s">
        <v>51</v>
      </c>
      <c r="U17" s="218">
        <f>IFERROR(VLOOKUP(T17,vstupy!$B$2:$C$12,2,FALSE),0)</f>
        <v>0</v>
      </c>
      <c r="V17" s="313"/>
      <c r="W17" s="338"/>
      <c r="X17" s="336"/>
      <c r="Y17" s="308"/>
      <c r="Z17" s="308"/>
      <c r="AA17" s="308"/>
      <c r="AB17" s="308"/>
      <c r="AC17" s="308"/>
      <c r="AD17" s="308"/>
      <c r="AE17" s="350"/>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51">
        <v>4</v>
      </c>
      <c r="C18" s="330" t="s">
        <v>230</v>
      </c>
      <c r="D18" s="312" t="s">
        <v>224</v>
      </c>
      <c r="E18" s="327" t="s">
        <v>226</v>
      </c>
      <c r="F18" s="312" t="s">
        <v>182</v>
      </c>
      <c r="G18" s="326">
        <v>45170</v>
      </c>
      <c r="H18" s="312" t="s">
        <v>229</v>
      </c>
      <c r="I18" s="312">
        <v>183</v>
      </c>
      <c r="J18" s="314">
        <f>IF(I18="N",0,I18)</f>
        <v>183</v>
      </c>
      <c r="K18" s="312">
        <v>183</v>
      </c>
      <c r="L18" s="314">
        <f>IF(K18="N",0,K18)</f>
        <v>183</v>
      </c>
      <c r="M18" s="312" t="s">
        <v>218</v>
      </c>
      <c r="N18" s="317"/>
      <c r="O18" s="317">
        <v>54900</v>
      </c>
      <c r="P18" s="315"/>
      <c r="Q18" s="313" t="s">
        <v>12</v>
      </c>
      <c r="R18" s="311">
        <f>VLOOKUP(Q18,vstupy!$B$17:$C$27,2,FALSE)</f>
        <v>0.25</v>
      </c>
      <c r="S18" s="317"/>
      <c r="T18" s="153" t="s">
        <v>14</v>
      </c>
      <c r="U18" s="218">
        <f>IFERROR(VLOOKUP(T18,vstupy!$B$2:$C$12,2,FALSE),0)</f>
        <v>0</v>
      </c>
      <c r="V18" s="313" t="s">
        <v>12</v>
      </c>
      <c r="W18" s="337">
        <f>VLOOKUP(V18,vstupy!$B$17:$C$27,2,FALSE)</f>
        <v>0.25</v>
      </c>
      <c r="X18" s="335">
        <f>IFERROR(IF(J18=0,"N",N18/I18),0)</f>
        <v>0</v>
      </c>
      <c r="Y18" s="307">
        <f>N18</f>
        <v>0</v>
      </c>
      <c r="Z18" s="307">
        <f>IFERROR(IF(J18=0,"N",O18/I18),0)</f>
        <v>300</v>
      </c>
      <c r="AA18" s="307">
        <f>O18</f>
        <v>54900</v>
      </c>
      <c r="AB18" s="307">
        <f>P18*R18</f>
        <v>0</v>
      </c>
      <c r="AC18" s="307">
        <f>IFERROR(AB18*J18,0)</f>
        <v>0</v>
      </c>
      <c r="AD18" s="348">
        <f>IF(S18&gt;0,IF(W18&gt;0,($G$6/160)*(S18/60)*W18,0),IF(W18&gt;0,($G$6/160)*((U18+U19+U20)/60)*W18,0))</f>
        <v>0</v>
      </c>
      <c r="AE18" s="349">
        <f>IFERROR(AD18*J18,0)</f>
        <v>0</v>
      </c>
      <c r="AF18" s="280">
        <f>IF($M18="In (zvyšuje náklady)",X18,0)</f>
        <v>0</v>
      </c>
      <c r="AG18" s="279">
        <f t="shared" ref="AG18:AM18" si="12">IF($M18="In (zvyšuje náklady)",Y18,0)</f>
        <v>0</v>
      </c>
      <c r="AH18" s="279">
        <f t="shared" si="12"/>
        <v>300</v>
      </c>
      <c r="AI18" s="279">
        <f t="shared" si="12"/>
        <v>54900</v>
      </c>
      <c r="AJ18" s="279">
        <f t="shared" si="12"/>
        <v>0</v>
      </c>
      <c r="AK18" s="279">
        <f t="shared" si="12"/>
        <v>0</v>
      </c>
      <c r="AL18" s="279">
        <f t="shared" si="12"/>
        <v>0</v>
      </c>
      <c r="AM18" s="285">
        <f t="shared" si="12"/>
        <v>0</v>
      </c>
      <c r="AN18" s="296">
        <f t="shared" ref="AN18:AU18" si="13">IF($M18="In (zvyšuje náklady)",0,X18)</f>
        <v>0</v>
      </c>
      <c r="AO18" s="296">
        <f t="shared" si="13"/>
        <v>0</v>
      </c>
      <c r="AP18" s="296">
        <f t="shared" si="13"/>
        <v>0</v>
      </c>
      <c r="AQ18" s="296">
        <f t="shared" si="13"/>
        <v>0</v>
      </c>
      <c r="AR18" s="296">
        <f t="shared" si="13"/>
        <v>0</v>
      </c>
      <c r="AS18" s="296">
        <f t="shared" si="13"/>
        <v>0</v>
      </c>
      <c r="AT18" s="296">
        <f t="shared" si="13"/>
        <v>0</v>
      </c>
      <c r="AU18" s="294">
        <f t="shared" si="13"/>
        <v>0</v>
      </c>
      <c r="AV18" s="280">
        <f t="shared" ref="AV18:BB18" si="14">IF($L18&gt;0,AF18,0)</f>
        <v>0</v>
      </c>
      <c r="AW18" s="279">
        <f>IF($L18&gt;0,$L18*AV18,0)</f>
        <v>0</v>
      </c>
      <c r="AX18" s="279">
        <f t="shared" si="14"/>
        <v>300</v>
      </c>
      <c r="AY18" s="279">
        <f>IF($L18&gt;0,$L18*AX18,0)</f>
        <v>54900</v>
      </c>
      <c r="AZ18" s="279">
        <f t="shared" si="14"/>
        <v>0</v>
      </c>
      <c r="BA18" s="279">
        <f>IF($L18&gt;0,$L18*AZ18,0)</f>
        <v>0</v>
      </c>
      <c r="BB18" s="279">
        <f t="shared" si="14"/>
        <v>0</v>
      </c>
      <c r="BC18" s="285">
        <f>IF($L18&gt;0,$L18*BB18,0)</f>
        <v>0</v>
      </c>
      <c r="BD18" s="280">
        <f>IF($L18&gt;0,AN18,0)</f>
        <v>0</v>
      </c>
      <c r="BE18" s="279">
        <f>IF($L18&gt;0,$L18*BD18,0)</f>
        <v>0</v>
      </c>
      <c r="BF18" s="279">
        <f>IF($L18&gt;0,AP18,0)</f>
        <v>0</v>
      </c>
      <c r="BG18" s="279">
        <f>IF($L18&gt;0,$L18*BF18,0)</f>
        <v>0</v>
      </c>
      <c r="BH18" s="279">
        <f>IF($L18&gt;0,AR18,0)</f>
        <v>0</v>
      </c>
      <c r="BI18" s="279">
        <f>IF($L18&gt;0,$L18*BH18,0)</f>
        <v>0</v>
      </c>
      <c r="BJ18" s="279">
        <f>IF($L18&gt;0,AT18,0)</f>
        <v>0</v>
      </c>
      <c r="BK18" s="285">
        <f>IF($L18&gt;0,$L18*BJ18,0)</f>
        <v>0</v>
      </c>
      <c r="BL18" s="304">
        <f>IF(F18=vstupy!F$6,"1",0)</f>
        <v>0</v>
      </c>
      <c r="BM18" s="280">
        <f t="shared" ref="BM18:CB18" si="15">IF($BL18="1",AF18,0)</f>
        <v>0</v>
      </c>
      <c r="BN18" s="279">
        <f t="shared" si="15"/>
        <v>0</v>
      </c>
      <c r="BO18" s="279">
        <f t="shared" si="15"/>
        <v>0</v>
      </c>
      <c r="BP18" s="279">
        <f t="shared" si="15"/>
        <v>0</v>
      </c>
      <c r="BQ18" s="279">
        <f t="shared" si="15"/>
        <v>0</v>
      </c>
      <c r="BR18" s="279">
        <f t="shared" si="15"/>
        <v>0</v>
      </c>
      <c r="BS18" s="279">
        <f t="shared" si="15"/>
        <v>0</v>
      </c>
      <c r="BT18" s="285">
        <f t="shared" si="15"/>
        <v>0</v>
      </c>
      <c r="BU18" s="280">
        <f t="shared" si="15"/>
        <v>0</v>
      </c>
      <c r="BV18" s="269">
        <f t="shared" si="15"/>
        <v>0</v>
      </c>
      <c r="BW18" s="269">
        <f t="shared" si="15"/>
        <v>0</v>
      </c>
      <c r="BX18" s="269">
        <f t="shared" si="15"/>
        <v>0</v>
      </c>
      <c r="BY18" s="269">
        <f t="shared" si="15"/>
        <v>0</v>
      </c>
      <c r="BZ18" s="269">
        <f t="shared" si="15"/>
        <v>0</v>
      </c>
      <c r="CA18" s="269">
        <f t="shared" si="15"/>
        <v>0</v>
      </c>
      <c r="CB18" s="270">
        <f t="shared" si="15"/>
        <v>0</v>
      </c>
      <c r="CC18" s="280">
        <f>IFERROR(IF($X18="N/A",Z18+AB18+AD18,X18+Z18+AB18+AD18),0)</f>
        <v>300</v>
      </c>
      <c r="CD18" s="285">
        <f>Y18+AA18+AC18+AE18</f>
        <v>54900</v>
      </c>
    </row>
    <row r="19" spans="1:82" s="20" customFormat="1" ht="12.6" customHeight="1" x14ac:dyDescent="0.2">
      <c r="B19" s="351"/>
      <c r="C19" s="330"/>
      <c r="D19" s="312"/>
      <c r="E19" s="328"/>
      <c r="F19" s="312"/>
      <c r="G19" s="326"/>
      <c r="H19" s="312"/>
      <c r="I19" s="312"/>
      <c r="J19" s="314"/>
      <c r="K19" s="312"/>
      <c r="L19" s="314"/>
      <c r="M19" s="312"/>
      <c r="N19" s="317"/>
      <c r="O19" s="317"/>
      <c r="P19" s="315"/>
      <c r="Q19" s="313"/>
      <c r="R19" s="311"/>
      <c r="S19" s="317"/>
      <c r="T19" s="153" t="s">
        <v>51</v>
      </c>
      <c r="U19" s="218">
        <f>IFERROR(VLOOKUP(T19,vstupy!$B$2:$C$12,2,FALSE),0)</f>
        <v>0</v>
      </c>
      <c r="V19" s="313"/>
      <c r="W19" s="338"/>
      <c r="X19" s="335"/>
      <c r="Y19" s="308"/>
      <c r="Z19" s="308"/>
      <c r="AA19" s="308"/>
      <c r="AB19" s="308"/>
      <c r="AC19" s="308"/>
      <c r="AD19" s="308"/>
      <c r="AE19" s="350"/>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51"/>
      <c r="C20" s="330"/>
      <c r="D20" s="312"/>
      <c r="E20" s="329"/>
      <c r="F20" s="312"/>
      <c r="G20" s="326"/>
      <c r="H20" s="312"/>
      <c r="I20" s="312"/>
      <c r="J20" s="314"/>
      <c r="K20" s="312"/>
      <c r="L20" s="314"/>
      <c r="M20" s="312"/>
      <c r="N20" s="317"/>
      <c r="O20" s="317"/>
      <c r="P20" s="315"/>
      <c r="Q20" s="313"/>
      <c r="R20" s="311"/>
      <c r="S20" s="317"/>
      <c r="T20" s="153" t="s">
        <v>51</v>
      </c>
      <c r="U20" s="218">
        <f>IFERROR(VLOOKUP(T20,vstupy!$B$2:$C$12,2,FALSE),0)</f>
        <v>0</v>
      </c>
      <c r="V20" s="313"/>
      <c r="W20" s="338"/>
      <c r="X20" s="336"/>
      <c r="Y20" s="308"/>
      <c r="Z20" s="308"/>
      <c r="AA20" s="308"/>
      <c r="AB20" s="308"/>
      <c r="AC20" s="308"/>
      <c r="AD20" s="308"/>
      <c r="AE20" s="350"/>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51">
        <v>5</v>
      </c>
      <c r="C21" s="330" t="s">
        <v>228</v>
      </c>
      <c r="D21" s="312" t="s">
        <v>224</v>
      </c>
      <c r="E21" s="327" t="s">
        <v>227</v>
      </c>
      <c r="F21" s="312" t="s">
        <v>182</v>
      </c>
      <c r="G21" s="326">
        <v>45170</v>
      </c>
      <c r="H21" s="312" t="s">
        <v>229</v>
      </c>
      <c r="I21" s="312">
        <v>9891</v>
      </c>
      <c r="J21" s="314">
        <f>IF(I21="N",0,I21)</f>
        <v>9891</v>
      </c>
      <c r="K21" s="312">
        <v>9891</v>
      </c>
      <c r="L21" s="314">
        <f>IF(K21="N",0,K21)</f>
        <v>9891</v>
      </c>
      <c r="M21" s="312" t="s">
        <v>215</v>
      </c>
      <c r="N21" s="317"/>
      <c r="O21" s="317">
        <v>108801</v>
      </c>
      <c r="P21" s="315"/>
      <c r="Q21" s="313" t="s">
        <v>12</v>
      </c>
      <c r="R21" s="311">
        <f>VLOOKUP(Q21,vstupy!$B$17:$C$27,2,FALSE)</f>
        <v>0.25</v>
      </c>
      <c r="S21" s="317"/>
      <c r="T21" s="153" t="s">
        <v>14</v>
      </c>
      <c r="U21" s="218">
        <f>IFERROR(VLOOKUP(T21,vstupy!$B$2:$C$12,2,FALSE),0)</f>
        <v>0</v>
      </c>
      <c r="V21" s="313" t="s">
        <v>12</v>
      </c>
      <c r="W21" s="337">
        <f>VLOOKUP(V21,vstupy!$B$17:$C$27,2,FALSE)</f>
        <v>0.25</v>
      </c>
      <c r="X21" s="335">
        <f>IFERROR(IF(J21=0,"N",N21/I21),0)</f>
        <v>0</v>
      </c>
      <c r="Y21" s="307">
        <f>N21</f>
        <v>0</v>
      </c>
      <c r="Z21" s="307">
        <f>IFERROR(IF(J21=0,"N",O21/I21),0)</f>
        <v>11</v>
      </c>
      <c r="AA21" s="307">
        <f>O21</f>
        <v>108801</v>
      </c>
      <c r="AB21" s="307">
        <f>P21*R21</f>
        <v>0</v>
      </c>
      <c r="AC21" s="307">
        <f>IFERROR(AB21*J21,0)</f>
        <v>0</v>
      </c>
      <c r="AD21" s="348">
        <f>IF(S21&gt;0,IF(W21&gt;0,($G$6/160)*(S21/60)*W21,0),IF(W21&gt;0,($G$6/160)*((U21+U22+U23)/60)*W21,0))</f>
        <v>0</v>
      </c>
      <c r="AE21" s="349">
        <f>IFERROR(AD21*J21,0)</f>
        <v>0</v>
      </c>
      <c r="AF21" s="280">
        <f>IF($M21="In (zvyšuje náklady)",X21,0)</f>
        <v>0</v>
      </c>
      <c r="AG21" s="279">
        <f t="shared" ref="AG21:AM21" si="16">IF($M21="In (zvyšuje náklady)",Y21,0)</f>
        <v>0</v>
      </c>
      <c r="AH21" s="279">
        <f t="shared" si="16"/>
        <v>0</v>
      </c>
      <c r="AI21" s="279">
        <f t="shared" si="16"/>
        <v>0</v>
      </c>
      <c r="AJ21" s="279">
        <f t="shared" si="16"/>
        <v>0</v>
      </c>
      <c r="AK21" s="279">
        <f t="shared" si="16"/>
        <v>0</v>
      </c>
      <c r="AL21" s="279">
        <f t="shared" si="16"/>
        <v>0</v>
      </c>
      <c r="AM21" s="285">
        <f t="shared" si="16"/>
        <v>0</v>
      </c>
      <c r="AN21" s="296">
        <f t="shared" ref="AN21:AU21" si="17">IF($M21="In (zvyšuje náklady)",0,X21)</f>
        <v>0</v>
      </c>
      <c r="AO21" s="296">
        <f t="shared" si="17"/>
        <v>0</v>
      </c>
      <c r="AP21" s="296">
        <f t="shared" si="17"/>
        <v>11</v>
      </c>
      <c r="AQ21" s="296">
        <f t="shared" si="17"/>
        <v>108801</v>
      </c>
      <c r="AR21" s="296">
        <f t="shared" si="17"/>
        <v>0</v>
      </c>
      <c r="AS21" s="296">
        <f t="shared" si="17"/>
        <v>0</v>
      </c>
      <c r="AT21" s="296">
        <f t="shared" si="17"/>
        <v>0</v>
      </c>
      <c r="AU21" s="294">
        <f t="shared" si="17"/>
        <v>0</v>
      </c>
      <c r="AV21" s="280">
        <f t="shared" ref="AV21:BB21" si="18">IF($L21&gt;0,AF21,0)</f>
        <v>0</v>
      </c>
      <c r="AW21" s="279">
        <f>IF($L21&gt;0,$L21*AV21,0)</f>
        <v>0</v>
      </c>
      <c r="AX21" s="279">
        <f t="shared" si="18"/>
        <v>0</v>
      </c>
      <c r="AY21" s="279">
        <f>IF($L21&gt;0,$L21*AX21,0)</f>
        <v>0</v>
      </c>
      <c r="AZ21" s="279">
        <f t="shared" si="18"/>
        <v>0</v>
      </c>
      <c r="BA21" s="279">
        <f>IF($L21&gt;0,$L21*AZ21,0)</f>
        <v>0</v>
      </c>
      <c r="BB21" s="279">
        <f t="shared" si="18"/>
        <v>0</v>
      </c>
      <c r="BC21" s="285">
        <f>IF($L21&gt;0,$L21*BB21,0)</f>
        <v>0</v>
      </c>
      <c r="BD21" s="280">
        <f>IF($L21&gt;0,AN21,0)</f>
        <v>0</v>
      </c>
      <c r="BE21" s="279">
        <f>IF($L21&gt;0,$L21*BD21,0)</f>
        <v>0</v>
      </c>
      <c r="BF21" s="279">
        <f>IF($L21&gt;0,AP21,0)</f>
        <v>11</v>
      </c>
      <c r="BG21" s="279">
        <f>IF($L21&gt;0,$L21*BF21,0)</f>
        <v>108801</v>
      </c>
      <c r="BH21" s="279">
        <f>IF($L21&gt;0,AR21,0)</f>
        <v>0</v>
      </c>
      <c r="BI21" s="279">
        <f>IF($L21&gt;0,$L21*BH21,0)</f>
        <v>0</v>
      </c>
      <c r="BJ21" s="279">
        <f>IF($L21&gt;0,AT21,0)</f>
        <v>0</v>
      </c>
      <c r="BK21" s="285">
        <f>IF($L21&gt;0,$L21*BJ21,0)</f>
        <v>0</v>
      </c>
      <c r="BL21" s="304">
        <f>IF(F21=vstupy!F$6,"1",0)</f>
        <v>0</v>
      </c>
      <c r="BM21" s="280">
        <f t="shared" ref="BM21:CB21" si="19">IF($BL21="1",AF21,0)</f>
        <v>0</v>
      </c>
      <c r="BN21" s="279">
        <f t="shared" si="19"/>
        <v>0</v>
      </c>
      <c r="BO21" s="279">
        <f t="shared" si="19"/>
        <v>0</v>
      </c>
      <c r="BP21" s="279">
        <f t="shared" si="19"/>
        <v>0</v>
      </c>
      <c r="BQ21" s="279">
        <f t="shared" si="19"/>
        <v>0</v>
      </c>
      <c r="BR21" s="279">
        <f t="shared" si="19"/>
        <v>0</v>
      </c>
      <c r="BS21" s="279">
        <f t="shared" si="19"/>
        <v>0</v>
      </c>
      <c r="BT21" s="285">
        <f t="shared" si="19"/>
        <v>0</v>
      </c>
      <c r="BU21" s="280">
        <f t="shared" si="19"/>
        <v>0</v>
      </c>
      <c r="BV21" s="269">
        <f t="shared" si="19"/>
        <v>0</v>
      </c>
      <c r="BW21" s="269">
        <f t="shared" si="19"/>
        <v>0</v>
      </c>
      <c r="BX21" s="269">
        <f t="shared" si="19"/>
        <v>0</v>
      </c>
      <c r="BY21" s="269">
        <f t="shared" si="19"/>
        <v>0</v>
      </c>
      <c r="BZ21" s="269">
        <f t="shared" si="19"/>
        <v>0</v>
      </c>
      <c r="CA21" s="269">
        <f t="shared" si="19"/>
        <v>0</v>
      </c>
      <c r="CB21" s="270">
        <f t="shared" si="19"/>
        <v>0</v>
      </c>
      <c r="CC21" s="280">
        <f>IFERROR(IF($X21="N/A",Z21+AB21+AD21,X21+Z21+AB21+AD21),0)</f>
        <v>11</v>
      </c>
      <c r="CD21" s="285">
        <f>Y21+AA21+AC21+AE21</f>
        <v>108801</v>
      </c>
    </row>
    <row r="22" spans="1:82" ht="12.6" customHeight="1" x14ac:dyDescent="0.2">
      <c r="B22" s="351"/>
      <c r="C22" s="330"/>
      <c r="D22" s="312"/>
      <c r="E22" s="328"/>
      <c r="F22" s="312"/>
      <c r="G22" s="326"/>
      <c r="H22" s="312"/>
      <c r="I22" s="312"/>
      <c r="J22" s="314"/>
      <c r="K22" s="312"/>
      <c r="L22" s="314"/>
      <c r="M22" s="312"/>
      <c r="N22" s="317"/>
      <c r="O22" s="317"/>
      <c r="P22" s="315"/>
      <c r="Q22" s="313"/>
      <c r="R22" s="311"/>
      <c r="S22" s="317"/>
      <c r="T22" s="153" t="s">
        <v>51</v>
      </c>
      <c r="U22" s="218">
        <f>IFERROR(VLOOKUP(T22,vstupy!$B$2:$C$12,2,FALSE),0)</f>
        <v>0</v>
      </c>
      <c r="V22" s="313"/>
      <c r="W22" s="338"/>
      <c r="X22" s="335"/>
      <c r="Y22" s="308"/>
      <c r="Z22" s="308"/>
      <c r="AA22" s="308"/>
      <c r="AB22" s="308"/>
      <c r="AC22" s="308"/>
      <c r="AD22" s="308"/>
      <c r="AE22" s="350"/>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51"/>
      <c r="C23" s="330"/>
      <c r="D23" s="312"/>
      <c r="E23" s="329"/>
      <c r="F23" s="312"/>
      <c r="G23" s="326"/>
      <c r="H23" s="312"/>
      <c r="I23" s="312"/>
      <c r="J23" s="314"/>
      <c r="K23" s="312"/>
      <c r="L23" s="314"/>
      <c r="M23" s="312"/>
      <c r="N23" s="317"/>
      <c r="O23" s="317"/>
      <c r="P23" s="315"/>
      <c r="Q23" s="313"/>
      <c r="R23" s="311"/>
      <c r="S23" s="317"/>
      <c r="T23" s="153" t="s">
        <v>51</v>
      </c>
      <c r="U23" s="218">
        <f>IFERROR(VLOOKUP(T23,vstupy!$B$2:$C$12,2,FALSE),0)</f>
        <v>0</v>
      </c>
      <c r="V23" s="313"/>
      <c r="W23" s="338"/>
      <c r="X23" s="336"/>
      <c r="Y23" s="308"/>
      <c r="Z23" s="308"/>
      <c r="AA23" s="308"/>
      <c r="AB23" s="308"/>
      <c r="AC23" s="308"/>
      <c r="AD23" s="308"/>
      <c r="AE23" s="350"/>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51">
        <v>6</v>
      </c>
      <c r="C24" s="330" t="s">
        <v>235</v>
      </c>
      <c r="D24" s="312" t="s">
        <v>241</v>
      </c>
      <c r="E24" s="327" t="s">
        <v>239</v>
      </c>
      <c r="F24" s="312" t="s">
        <v>182</v>
      </c>
      <c r="G24" s="326">
        <v>45170</v>
      </c>
      <c r="H24" s="312" t="s">
        <v>229</v>
      </c>
      <c r="I24" s="312">
        <v>75</v>
      </c>
      <c r="J24" s="314">
        <f>IF(I24="N",0,I24)</f>
        <v>75</v>
      </c>
      <c r="K24" s="312">
        <v>75</v>
      </c>
      <c r="L24" s="314">
        <f>IF(K24="N",0,K24)</f>
        <v>75</v>
      </c>
      <c r="M24" s="312" t="s">
        <v>218</v>
      </c>
      <c r="N24" s="317"/>
      <c r="O24" s="317"/>
      <c r="P24" s="315">
        <v>3</v>
      </c>
      <c r="Q24" s="313" t="s">
        <v>12</v>
      </c>
      <c r="R24" s="311">
        <f>VLOOKUP(Q24,vstupy!$B$17:$C$27,2,FALSE)</f>
        <v>0.25</v>
      </c>
      <c r="S24" s="317"/>
      <c r="T24" s="153" t="s">
        <v>19</v>
      </c>
      <c r="U24" s="218">
        <f>IFERROR(VLOOKUP(T24,vstupy!$B$2:$C$12,2,FALSE),0)</f>
        <v>50</v>
      </c>
      <c r="V24" s="313" t="s">
        <v>12</v>
      </c>
      <c r="W24" s="337">
        <f>VLOOKUP(V24,vstupy!$B$17:$C$27,2,FALSE)</f>
        <v>0.25</v>
      </c>
      <c r="X24" s="335">
        <f>IFERROR(IF(J24=0,"N",N24/I24),0)</f>
        <v>0</v>
      </c>
      <c r="Y24" s="307">
        <f>N24</f>
        <v>0</v>
      </c>
      <c r="Z24" s="307">
        <f>IFERROR(IF(J24=0,"N",O24/I24),0)</f>
        <v>0</v>
      </c>
      <c r="AA24" s="307">
        <f>O24</f>
        <v>0</v>
      </c>
      <c r="AB24" s="307">
        <f>P24*R24</f>
        <v>0.75</v>
      </c>
      <c r="AC24" s="307">
        <f>IFERROR(AB24*J24,0)</f>
        <v>56.25</v>
      </c>
      <c r="AD24" s="348">
        <f>IF(S24&gt;0,IF(W24&gt;0,($G$6/160)*(S24/60)*W24,0),IF(W24&gt;0,($G$6/160)*((U24+U25+U26)/60)*W24,0))</f>
        <v>2.1318359375</v>
      </c>
      <c r="AE24" s="349">
        <f>IFERROR(AD24*J24,0)</f>
        <v>159.8876953125</v>
      </c>
      <c r="AF24" s="280">
        <f>IF($M24="In (zvyšuje náklady)",X24,0)</f>
        <v>0</v>
      </c>
      <c r="AG24" s="279">
        <f t="shared" ref="AG24:AM24" si="20">IF($M24="In (zvyšuje náklady)",Y24,0)</f>
        <v>0</v>
      </c>
      <c r="AH24" s="279">
        <f t="shared" si="20"/>
        <v>0</v>
      </c>
      <c r="AI24" s="279">
        <f t="shared" si="20"/>
        <v>0</v>
      </c>
      <c r="AJ24" s="279">
        <f t="shared" si="20"/>
        <v>0.75</v>
      </c>
      <c r="AK24" s="279">
        <f t="shared" si="20"/>
        <v>56.25</v>
      </c>
      <c r="AL24" s="279">
        <f t="shared" si="20"/>
        <v>2.1318359375</v>
      </c>
      <c r="AM24" s="285">
        <f t="shared" si="20"/>
        <v>159.8876953125</v>
      </c>
      <c r="AN24" s="296">
        <f t="shared" ref="AN24:AU24" si="21">IF($M24="In (zvyšuje náklady)",0,X24)</f>
        <v>0</v>
      </c>
      <c r="AO24" s="296">
        <f t="shared" si="21"/>
        <v>0</v>
      </c>
      <c r="AP24" s="296">
        <f t="shared" si="21"/>
        <v>0</v>
      </c>
      <c r="AQ24" s="296">
        <f t="shared" si="21"/>
        <v>0</v>
      </c>
      <c r="AR24" s="296">
        <f t="shared" si="21"/>
        <v>0</v>
      </c>
      <c r="AS24" s="296">
        <f t="shared" si="21"/>
        <v>0</v>
      </c>
      <c r="AT24" s="296">
        <f t="shared" si="21"/>
        <v>0</v>
      </c>
      <c r="AU24" s="294">
        <f t="shared" si="21"/>
        <v>0</v>
      </c>
      <c r="AV24" s="280">
        <f t="shared" ref="AV24:BB24" si="22">IF($L24&gt;0,AF24,0)</f>
        <v>0</v>
      </c>
      <c r="AW24" s="279">
        <f>IF($L24&gt;0,$L24*AV24,0)</f>
        <v>0</v>
      </c>
      <c r="AX24" s="279">
        <f t="shared" si="22"/>
        <v>0</v>
      </c>
      <c r="AY24" s="279">
        <f>IF($L24&gt;0,$L24*AX24,0)</f>
        <v>0</v>
      </c>
      <c r="AZ24" s="279">
        <f t="shared" si="22"/>
        <v>0.75</v>
      </c>
      <c r="BA24" s="279">
        <f>IF($L24&gt;0,$L24*AZ24,0)</f>
        <v>56.25</v>
      </c>
      <c r="BB24" s="279">
        <f t="shared" si="22"/>
        <v>2.1318359375</v>
      </c>
      <c r="BC24" s="285">
        <f>IF($L24&gt;0,$L24*BB24,0)</f>
        <v>159.8876953125</v>
      </c>
      <c r="BD24" s="280">
        <f>IF($L24&gt;0,AN24,0)</f>
        <v>0</v>
      </c>
      <c r="BE24" s="279">
        <f>IF($L24&gt;0,$L24*BD24,0)</f>
        <v>0</v>
      </c>
      <c r="BF24" s="279">
        <f>IF($L24&gt;0,AP24,0)</f>
        <v>0</v>
      </c>
      <c r="BG24" s="279">
        <f>IF($L24&gt;0,$L24*BF24,0)</f>
        <v>0</v>
      </c>
      <c r="BH24" s="279">
        <f>IF($L24&gt;0,AR24,0)</f>
        <v>0</v>
      </c>
      <c r="BI24" s="279">
        <f>IF($L24&gt;0,$L24*BH24,0)</f>
        <v>0</v>
      </c>
      <c r="BJ24" s="279">
        <f>IF($L24&gt;0,AT24,0)</f>
        <v>0</v>
      </c>
      <c r="BK24" s="285">
        <f>IF($L24&gt;0,$L24*BJ24,0)</f>
        <v>0</v>
      </c>
      <c r="BL24" s="304">
        <f>IF(F24=vstupy!F$6,"1",0)</f>
        <v>0</v>
      </c>
      <c r="BM24" s="280">
        <f t="shared" ref="BM24:CB24" si="23">IF($BL24="1",AF24,0)</f>
        <v>0</v>
      </c>
      <c r="BN24" s="279">
        <f t="shared" si="23"/>
        <v>0</v>
      </c>
      <c r="BO24" s="279">
        <f t="shared" si="23"/>
        <v>0</v>
      </c>
      <c r="BP24" s="279">
        <f t="shared" si="23"/>
        <v>0</v>
      </c>
      <c r="BQ24" s="279">
        <f t="shared" si="23"/>
        <v>0</v>
      </c>
      <c r="BR24" s="279">
        <f t="shared" si="23"/>
        <v>0</v>
      </c>
      <c r="BS24" s="279">
        <f t="shared" si="23"/>
        <v>0</v>
      </c>
      <c r="BT24" s="285">
        <f t="shared" si="23"/>
        <v>0</v>
      </c>
      <c r="BU24" s="280">
        <f t="shared" si="23"/>
        <v>0</v>
      </c>
      <c r="BV24" s="269">
        <f t="shared" si="23"/>
        <v>0</v>
      </c>
      <c r="BW24" s="269">
        <f t="shared" si="23"/>
        <v>0</v>
      </c>
      <c r="BX24" s="269">
        <f t="shared" si="23"/>
        <v>0</v>
      </c>
      <c r="BY24" s="269">
        <f t="shared" si="23"/>
        <v>0</v>
      </c>
      <c r="BZ24" s="269">
        <f t="shared" si="23"/>
        <v>0</v>
      </c>
      <c r="CA24" s="269">
        <f t="shared" si="23"/>
        <v>0</v>
      </c>
      <c r="CB24" s="270">
        <f t="shared" si="23"/>
        <v>0</v>
      </c>
      <c r="CC24" s="280">
        <f>IFERROR(IF($X24="N/A",Z24+AB24+AD24,X24+Z24+AB24+AD24),0)</f>
        <v>2.8818359375</v>
      </c>
      <c r="CD24" s="285">
        <f>Y24+AA24+AC24+AE24</f>
        <v>216.1376953125</v>
      </c>
    </row>
    <row r="25" spans="1:82" s="20" customFormat="1" ht="12.6" customHeight="1" x14ac:dyDescent="0.2">
      <c r="B25" s="351"/>
      <c r="C25" s="330"/>
      <c r="D25" s="312"/>
      <c r="E25" s="328"/>
      <c r="F25" s="312"/>
      <c r="G25" s="326"/>
      <c r="H25" s="312"/>
      <c r="I25" s="312"/>
      <c r="J25" s="314"/>
      <c r="K25" s="312"/>
      <c r="L25" s="314"/>
      <c r="M25" s="312"/>
      <c r="N25" s="317"/>
      <c r="O25" s="317"/>
      <c r="P25" s="315"/>
      <c r="Q25" s="313"/>
      <c r="R25" s="311"/>
      <c r="S25" s="317"/>
      <c r="T25" s="153" t="s">
        <v>51</v>
      </c>
      <c r="U25" s="218">
        <f>IFERROR(VLOOKUP(T25,vstupy!$B$2:$C$12,2,FALSE),0)</f>
        <v>0</v>
      </c>
      <c r="V25" s="313"/>
      <c r="W25" s="338"/>
      <c r="X25" s="335"/>
      <c r="Y25" s="308"/>
      <c r="Z25" s="308"/>
      <c r="AA25" s="308"/>
      <c r="AB25" s="308"/>
      <c r="AC25" s="308"/>
      <c r="AD25" s="308"/>
      <c r="AE25" s="350"/>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51"/>
      <c r="C26" s="330"/>
      <c r="D26" s="312"/>
      <c r="E26" s="329"/>
      <c r="F26" s="312"/>
      <c r="G26" s="326"/>
      <c r="H26" s="312"/>
      <c r="I26" s="312"/>
      <c r="J26" s="314"/>
      <c r="K26" s="312"/>
      <c r="L26" s="314"/>
      <c r="M26" s="312"/>
      <c r="N26" s="317"/>
      <c r="O26" s="317"/>
      <c r="P26" s="315"/>
      <c r="Q26" s="313"/>
      <c r="R26" s="311"/>
      <c r="S26" s="317"/>
      <c r="T26" s="153" t="s">
        <v>51</v>
      </c>
      <c r="U26" s="218">
        <f>IFERROR(VLOOKUP(T26,vstupy!$B$2:$C$12,2,FALSE),0)</f>
        <v>0</v>
      </c>
      <c r="V26" s="313"/>
      <c r="W26" s="338"/>
      <c r="X26" s="336"/>
      <c r="Y26" s="308"/>
      <c r="Z26" s="308"/>
      <c r="AA26" s="308"/>
      <c r="AB26" s="308"/>
      <c r="AC26" s="308"/>
      <c r="AD26" s="308"/>
      <c r="AE26" s="350"/>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51">
        <v>7</v>
      </c>
      <c r="C27" s="330" t="s">
        <v>231</v>
      </c>
      <c r="D27" s="312" t="s">
        <v>236</v>
      </c>
      <c r="E27" s="327" t="s">
        <v>244</v>
      </c>
      <c r="F27" s="312" t="s">
        <v>182</v>
      </c>
      <c r="G27" s="326">
        <v>45170</v>
      </c>
      <c r="H27" s="312" t="s">
        <v>229</v>
      </c>
      <c r="I27" s="312">
        <v>75</v>
      </c>
      <c r="J27" s="314">
        <f>IF(I27="N",0,I27)</f>
        <v>75</v>
      </c>
      <c r="K27" s="312">
        <v>75</v>
      </c>
      <c r="L27" s="314">
        <f>IF(K27="N",0,K27)</f>
        <v>75</v>
      </c>
      <c r="M27" s="312" t="s">
        <v>218</v>
      </c>
      <c r="N27" s="332"/>
      <c r="O27" s="317"/>
      <c r="P27" s="315">
        <v>3</v>
      </c>
      <c r="Q27" s="313" t="s">
        <v>12</v>
      </c>
      <c r="R27" s="311">
        <f>VLOOKUP(Q27,vstupy!$B$17:$C$27,2,FALSE)</f>
        <v>0.25</v>
      </c>
      <c r="S27" s="317"/>
      <c r="T27" s="153" t="s">
        <v>18</v>
      </c>
      <c r="U27" s="218">
        <f>IFERROR(VLOOKUP(T27,vstupy!$B$2:$C$12,2,FALSE),0)</f>
        <v>100</v>
      </c>
      <c r="V27" s="313" t="s">
        <v>12</v>
      </c>
      <c r="W27" s="337">
        <f>VLOOKUP(V27,vstupy!$B$17:$C$27,2,FALSE)</f>
        <v>0.25</v>
      </c>
      <c r="X27" s="335">
        <f>IFERROR(IF(J27=0,"N",N27/I27),0)</f>
        <v>0</v>
      </c>
      <c r="Y27" s="307">
        <f>N27</f>
        <v>0</v>
      </c>
      <c r="Z27" s="307">
        <f>IFERROR(IF(J27=0,"N",O27/I27),0)</f>
        <v>0</v>
      </c>
      <c r="AA27" s="307">
        <f>O27</f>
        <v>0</v>
      </c>
      <c r="AB27" s="307">
        <f>P27*R27</f>
        <v>0.75</v>
      </c>
      <c r="AC27" s="307">
        <f>IFERROR(AB27*J27,0)</f>
        <v>56.25</v>
      </c>
      <c r="AD27" s="348">
        <f>IF(S27&gt;0,IF(W27&gt;0,($G$6/160)*(S27/60)*W27,0),IF(W27&gt;0,($G$6/160)*((U27+U28+U29)/60)*W27,0))</f>
        <v>4.263671875</v>
      </c>
      <c r="AE27" s="349">
        <f>IFERROR(AD27*J27,0)</f>
        <v>319.775390625</v>
      </c>
      <c r="AF27" s="280">
        <f>IF($M27="In (zvyšuje náklady)",X27,0)</f>
        <v>0</v>
      </c>
      <c r="AG27" s="279">
        <f t="shared" ref="AG27:AM27" si="24">IF($M27="In (zvyšuje náklady)",Y27,0)</f>
        <v>0</v>
      </c>
      <c r="AH27" s="279">
        <f t="shared" si="24"/>
        <v>0</v>
      </c>
      <c r="AI27" s="279">
        <f t="shared" si="24"/>
        <v>0</v>
      </c>
      <c r="AJ27" s="279">
        <f t="shared" si="24"/>
        <v>0.75</v>
      </c>
      <c r="AK27" s="279">
        <f t="shared" si="24"/>
        <v>56.25</v>
      </c>
      <c r="AL27" s="279">
        <f t="shared" si="24"/>
        <v>4.263671875</v>
      </c>
      <c r="AM27" s="285">
        <f t="shared" si="24"/>
        <v>319.775390625</v>
      </c>
      <c r="AN27" s="296">
        <f t="shared" ref="AN27:AU27" si="25">IF($M27="In (zvyšuje náklady)",0,X27)</f>
        <v>0</v>
      </c>
      <c r="AO27" s="296">
        <f t="shared" si="25"/>
        <v>0</v>
      </c>
      <c r="AP27" s="296">
        <f t="shared" si="25"/>
        <v>0</v>
      </c>
      <c r="AQ27" s="296">
        <f t="shared" si="25"/>
        <v>0</v>
      </c>
      <c r="AR27" s="296">
        <f t="shared" si="25"/>
        <v>0</v>
      </c>
      <c r="AS27" s="296">
        <f t="shared" si="25"/>
        <v>0</v>
      </c>
      <c r="AT27" s="296">
        <f t="shared" si="25"/>
        <v>0</v>
      </c>
      <c r="AU27" s="294">
        <f t="shared" si="25"/>
        <v>0</v>
      </c>
      <c r="AV27" s="280">
        <f t="shared" ref="AV27:BB27" si="26">IF($L27&gt;0,AF27,0)</f>
        <v>0</v>
      </c>
      <c r="AW27" s="279">
        <f>IF($L27&gt;0,$L27*AV27,0)</f>
        <v>0</v>
      </c>
      <c r="AX27" s="279">
        <f t="shared" si="26"/>
        <v>0</v>
      </c>
      <c r="AY27" s="279">
        <f>IF($L27&gt;0,$L27*AX27,0)</f>
        <v>0</v>
      </c>
      <c r="AZ27" s="279">
        <f t="shared" si="26"/>
        <v>0.75</v>
      </c>
      <c r="BA27" s="279">
        <f>IF($L27&gt;0,$L27*AZ27,0)</f>
        <v>56.25</v>
      </c>
      <c r="BB27" s="279">
        <f t="shared" si="26"/>
        <v>4.263671875</v>
      </c>
      <c r="BC27" s="285">
        <f>IF($L27&gt;0,$L27*BB27,0)</f>
        <v>319.775390625</v>
      </c>
      <c r="BD27" s="280">
        <f>IF($L27&gt;0,AN27,0)</f>
        <v>0</v>
      </c>
      <c r="BE27" s="279">
        <f>IF($L27&gt;0,$L27*BD27,0)</f>
        <v>0</v>
      </c>
      <c r="BF27" s="279">
        <f>IF($L27&gt;0,AP27,0)</f>
        <v>0</v>
      </c>
      <c r="BG27" s="279">
        <f>IF($L27&gt;0,$L27*BF27,0)</f>
        <v>0</v>
      </c>
      <c r="BH27" s="279">
        <f>IF($L27&gt;0,AR27,0)</f>
        <v>0</v>
      </c>
      <c r="BI27" s="279">
        <f>IF($L27&gt;0,$L27*BH27,0)</f>
        <v>0</v>
      </c>
      <c r="BJ27" s="279">
        <f>IF($L27&gt;0,AT27,0)</f>
        <v>0</v>
      </c>
      <c r="BK27" s="285">
        <f>IF($L27&gt;0,$L27*BJ27,0)</f>
        <v>0</v>
      </c>
      <c r="BL27" s="304">
        <f>IF(F27=vstupy!F$6,"1",0)</f>
        <v>0</v>
      </c>
      <c r="BM27" s="280">
        <f t="shared" ref="BM27:CB27" si="27">IF($BL27="1",AF27,0)</f>
        <v>0</v>
      </c>
      <c r="BN27" s="279">
        <f t="shared" si="27"/>
        <v>0</v>
      </c>
      <c r="BO27" s="279">
        <f t="shared" si="27"/>
        <v>0</v>
      </c>
      <c r="BP27" s="279">
        <f t="shared" si="27"/>
        <v>0</v>
      </c>
      <c r="BQ27" s="279">
        <f t="shared" si="27"/>
        <v>0</v>
      </c>
      <c r="BR27" s="279">
        <f t="shared" si="27"/>
        <v>0</v>
      </c>
      <c r="BS27" s="279">
        <f t="shared" si="27"/>
        <v>0</v>
      </c>
      <c r="BT27" s="285">
        <f t="shared" si="27"/>
        <v>0</v>
      </c>
      <c r="BU27" s="280">
        <f t="shared" si="27"/>
        <v>0</v>
      </c>
      <c r="BV27" s="269">
        <f t="shared" si="27"/>
        <v>0</v>
      </c>
      <c r="BW27" s="269">
        <f t="shared" si="27"/>
        <v>0</v>
      </c>
      <c r="BX27" s="269">
        <f t="shared" si="27"/>
        <v>0</v>
      </c>
      <c r="BY27" s="269">
        <f t="shared" si="27"/>
        <v>0</v>
      </c>
      <c r="BZ27" s="269">
        <f t="shared" si="27"/>
        <v>0</v>
      </c>
      <c r="CA27" s="269">
        <f t="shared" si="27"/>
        <v>0</v>
      </c>
      <c r="CB27" s="270">
        <f t="shared" si="27"/>
        <v>0</v>
      </c>
      <c r="CC27" s="280">
        <f>IFERROR(IF($X27="N/A",Z27+AB27+AD27,X27+Z27+AB27+AD27),0)</f>
        <v>5.013671875</v>
      </c>
      <c r="CD27" s="285">
        <f>Y27+AA27+AC27+AE27</f>
        <v>376.025390625</v>
      </c>
    </row>
    <row r="28" spans="1:82" ht="12.6" customHeight="1" x14ac:dyDescent="0.2">
      <c r="B28" s="351"/>
      <c r="C28" s="330"/>
      <c r="D28" s="312"/>
      <c r="E28" s="328"/>
      <c r="F28" s="312"/>
      <c r="G28" s="326"/>
      <c r="H28" s="312"/>
      <c r="I28" s="312"/>
      <c r="J28" s="314"/>
      <c r="K28" s="312"/>
      <c r="L28" s="314"/>
      <c r="M28" s="312"/>
      <c r="N28" s="333"/>
      <c r="O28" s="317"/>
      <c r="P28" s="315"/>
      <c r="Q28" s="313"/>
      <c r="R28" s="311"/>
      <c r="S28" s="317"/>
      <c r="T28" s="153" t="s">
        <v>51</v>
      </c>
      <c r="U28" s="218">
        <f>IFERROR(VLOOKUP(T28,vstupy!$B$2:$C$12,2,FALSE),0)</f>
        <v>0</v>
      </c>
      <c r="V28" s="313"/>
      <c r="W28" s="338"/>
      <c r="X28" s="335"/>
      <c r="Y28" s="308"/>
      <c r="Z28" s="308"/>
      <c r="AA28" s="308"/>
      <c r="AB28" s="308"/>
      <c r="AC28" s="308"/>
      <c r="AD28" s="308"/>
      <c r="AE28" s="350"/>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51"/>
      <c r="C29" s="330"/>
      <c r="D29" s="312"/>
      <c r="E29" s="329"/>
      <c r="F29" s="312"/>
      <c r="G29" s="326"/>
      <c r="H29" s="312"/>
      <c r="I29" s="312"/>
      <c r="J29" s="314"/>
      <c r="K29" s="312"/>
      <c r="L29" s="314"/>
      <c r="M29" s="312"/>
      <c r="N29" s="334"/>
      <c r="O29" s="317"/>
      <c r="P29" s="315"/>
      <c r="Q29" s="313"/>
      <c r="R29" s="311"/>
      <c r="S29" s="317"/>
      <c r="T29" s="153" t="s">
        <v>51</v>
      </c>
      <c r="U29" s="218">
        <f>IFERROR(VLOOKUP(T29,vstupy!$B$2:$C$12,2,FALSE),0)</f>
        <v>0</v>
      </c>
      <c r="V29" s="313"/>
      <c r="W29" s="338"/>
      <c r="X29" s="336"/>
      <c r="Y29" s="308"/>
      <c r="Z29" s="308"/>
      <c r="AA29" s="308"/>
      <c r="AB29" s="308"/>
      <c r="AC29" s="308"/>
      <c r="AD29" s="308"/>
      <c r="AE29" s="350"/>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51">
        <v>8</v>
      </c>
      <c r="C30" s="330" t="s">
        <v>233</v>
      </c>
      <c r="D30" s="312" t="s">
        <v>237</v>
      </c>
      <c r="E30" s="327" t="s">
        <v>232</v>
      </c>
      <c r="F30" s="312" t="s">
        <v>182</v>
      </c>
      <c r="G30" s="326">
        <v>45170</v>
      </c>
      <c r="H30" s="312" t="s">
        <v>229</v>
      </c>
      <c r="I30" s="312">
        <v>100</v>
      </c>
      <c r="J30" s="314">
        <f>IF(I30="N",0,I30)</f>
        <v>100</v>
      </c>
      <c r="K30" s="312">
        <v>100</v>
      </c>
      <c r="L30" s="314">
        <f>IF(K30="N",0,K30)</f>
        <v>100</v>
      </c>
      <c r="M30" s="312" t="s">
        <v>218</v>
      </c>
      <c r="N30" s="317"/>
      <c r="O30" s="317"/>
      <c r="P30" s="315">
        <v>3</v>
      </c>
      <c r="Q30" s="313" t="s">
        <v>12</v>
      </c>
      <c r="R30" s="311">
        <f>VLOOKUP(Q30,vstupy!$B$17:$C$27,2,FALSE)</f>
        <v>0.25</v>
      </c>
      <c r="S30" s="317"/>
      <c r="T30" s="153" t="s">
        <v>19</v>
      </c>
      <c r="U30" s="218">
        <f>IFERROR(VLOOKUP(T30,vstupy!$B$2:$C$12,2,FALSE),0)</f>
        <v>50</v>
      </c>
      <c r="V30" s="313" t="s">
        <v>12</v>
      </c>
      <c r="W30" s="337">
        <f>VLOOKUP(V30,vstupy!$B$17:$C$27,2,FALSE)</f>
        <v>0.25</v>
      </c>
      <c r="X30" s="335">
        <f>IFERROR(IF(J30=0,"N",N30/I30),0)</f>
        <v>0</v>
      </c>
      <c r="Y30" s="307">
        <f>N30</f>
        <v>0</v>
      </c>
      <c r="Z30" s="307">
        <f>IFERROR(IF(J30=0,"N",O30/I30),0)</f>
        <v>0</v>
      </c>
      <c r="AA30" s="307">
        <f>O30</f>
        <v>0</v>
      </c>
      <c r="AB30" s="307">
        <f>P30*R30</f>
        <v>0.75</v>
      </c>
      <c r="AC30" s="307">
        <f>IFERROR(AB30*J30,0)</f>
        <v>75</v>
      </c>
      <c r="AD30" s="348">
        <f>IF(S30&gt;0,IF(W30&gt;0,($G$6/160)*(S30/60)*W30,0),IF(W30&gt;0,($G$6/160)*((U30+U31+U32)/60)*W30,0))</f>
        <v>2.1318359375</v>
      </c>
      <c r="AE30" s="349">
        <f>IFERROR(AD30*J30,0)</f>
        <v>213.18359375</v>
      </c>
      <c r="AF30" s="280">
        <f>IF($M30="In (zvyšuje náklady)",X30,0)</f>
        <v>0</v>
      </c>
      <c r="AG30" s="279">
        <f t="shared" ref="AG30:AM30" si="28">IF($M30="In (zvyšuje náklady)",Y30,0)</f>
        <v>0</v>
      </c>
      <c r="AH30" s="279">
        <f t="shared" si="28"/>
        <v>0</v>
      </c>
      <c r="AI30" s="279">
        <f t="shared" si="28"/>
        <v>0</v>
      </c>
      <c r="AJ30" s="279">
        <f t="shared" si="28"/>
        <v>0.75</v>
      </c>
      <c r="AK30" s="279">
        <f t="shared" si="28"/>
        <v>75</v>
      </c>
      <c r="AL30" s="279">
        <f t="shared" si="28"/>
        <v>2.1318359375</v>
      </c>
      <c r="AM30" s="285">
        <f t="shared" si="28"/>
        <v>213.18359375</v>
      </c>
      <c r="AN30" s="296">
        <f t="shared" ref="AN30:AU30" si="29">IF($M30="In (zvyšuje náklady)",0,X30)</f>
        <v>0</v>
      </c>
      <c r="AO30" s="296">
        <f t="shared" si="29"/>
        <v>0</v>
      </c>
      <c r="AP30" s="296">
        <f t="shared" si="29"/>
        <v>0</v>
      </c>
      <c r="AQ30" s="296">
        <f t="shared" si="29"/>
        <v>0</v>
      </c>
      <c r="AR30" s="296">
        <f t="shared" si="29"/>
        <v>0</v>
      </c>
      <c r="AS30" s="296">
        <f t="shared" si="29"/>
        <v>0</v>
      </c>
      <c r="AT30" s="296">
        <f t="shared" si="29"/>
        <v>0</v>
      </c>
      <c r="AU30" s="294">
        <f t="shared" si="29"/>
        <v>0</v>
      </c>
      <c r="AV30" s="280">
        <f t="shared" ref="AV30:BB30" si="30">IF($L30&gt;0,AF30,0)</f>
        <v>0</v>
      </c>
      <c r="AW30" s="279">
        <f>IF($L30&gt;0,$L30*AV30,0)</f>
        <v>0</v>
      </c>
      <c r="AX30" s="279">
        <f t="shared" si="30"/>
        <v>0</v>
      </c>
      <c r="AY30" s="279">
        <f>IF($L30&gt;0,$L30*AX30,0)</f>
        <v>0</v>
      </c>
      <c r="AZ30" s="279">
        <f t="shared" si="30"/>
        <v>0.75</v>
      </c>
      <c r="BA30" s="279">
        <f>IF($L30&gt;0,$L30*AZ30,0)</f>
        <v>75</v>
      </c>
      <c r="BB30" s="279">
        <f t="shared" si="30"/>
        <v>2.1318359375</v>
      </c>
      <c r="BC30" s="285">
        <f>IF($L30&gt;0,$L30*BB30,0)</f>
        <v>213.18359375</v>
      </c>
      <c r="BD30" s="280">
        <f>IF($L30&gt;0,AN30,0)</f>
        <v>0</v>
      </c>
      <c r="BE30" s="279">
        <f>IF($L30&gt;0,$L30*BD30,0)</f>
        <v>0</v>
      </c>
      <c r="BF30" s="279">
        <f>IF($L30&gt;0,AP30,0)</f>
        <v>0</v>
      </c>
      <c r="BG30" s="279">
        <f>IF($L30&gt;0,$L30*BF30,0)</f>
        <v>0</v>
      </c>
      <c r="BH30" s="279">
        <f>IF($L30&gt;0,AR30,0)</f>
        <v>0</v>
      </c>
      <c r="BI30" s="279">
        <f>IF($L30&gt;0,$L30*BH30,0)</f>
        <v>0</v>
      </c>
      <c r="BJ30" s="279">
        <f>IF($L30&gt;0,AT30,0)</f>
        <v>0</v>
      </c>
      <c r="BK30" s="285">
        <f>IF($L30&gt;0,$L30*BJ30,0)</f>
        <v>0</v>
      </c>
      <c r="BL30" s="304">
        <f>IF(F30=vstupy!F$6,"1",0)</f>
        <v>0</v>
      </c>
      <c r="BM30" s="280">
        <f t="shared" ref="BM30:CB30" si="31">IF($BL30="1",AF30,0)</f>
        <v>0</v>
      </c>
      <c r="BN30" s="279">
        <f t="shared" si="31"/>
        <v>0</v>
      </c>
      <c r="BO30" s="279">
        <f t="shared" si="31"/>
        <v>0</v>
      </c>
      <c r="BP30" s="279">
        <f t="shared" si="31"/>
        <v>0</v>
      </c>
      <c r="BQ30" s="279">
        <f t="shared" si="31"/>
        <v>0</v>
      </c>
      <c r="BR30" s="279">
        <f t="shared" si="31"/>
        <v>0</v>
      </c>
      <c r="BS30" s="279">
        <f t="shared" si="31"/>
        <v>0</v>
      </c>
      <c r="BT30" s="285">
        <f t="shared" si="31"/>
        <v>0</v>
      </c>
      <c r="BU30" s="280">
        <f t="shared" si="31"/>
        <v>0</v>
      </c>
      <c r="BV30" s="269">
        <f t="shared" si="31"/>
        <v>0</v>
      </c>
      <c r="BW30" s="269">
        <f t="shared" si="31"/>
        <v>0</v>
      </c>
      <c r="BX30" s="269">
        <f t="shared" si="31"/>
        <v>0</v>
      </c>
      <c r="BY30" s="269">
        <f t="shared" si="31"/>
        <v>0</v>
      </c>
      <c r="BZ30" s="269">
        <f t="shared" si="31"/>
        <v>0</v>
      </c>
      <c r="CA30" s="269">
        <f t="shared" si="31"/>
        <v>0</v>
      </c>
      <c r="CB30" s="270">
        <f t="shared" si="31"/>
        <v>0</v>
      </c>
      <c r="CC30" s="280">
        <f>IFERROR(IF($X30="N/A",Z30+AB30+AD30,X30+Z30+AB30+AD30),0)</f>
        <v>2.8818359375</v>
      </c>
      <c r="CD30" s="285">
        <f>Y30+AA30+AC30+AE30</f>
        <v>288.18359375</v>
      </c>
    </row>
    <row r="31" spans="1:82" ht="12.6" customHeight="1" x14ac:dyDescent="0.2">
      <c r="A31" s="20"/>
      <c r="B31" s="351"/>
      <c r="C31" s="330"/>
      <c r="D31" s="312"/>
      <c r="E31" s="328"/>
      <c r="F31" s="312"/>
      <c r="G31" s="326"/>
      <c r="H31" s="312"/>
      <c r="I31" s="312"/>
      <c r="J31" s="314"/>
      <c r="K31" s="312"/>
      <c r="L31" s="314"/>
      <c r="M31" s="312"/>
      <c r="N31" s="317"/>
      <c r="O31" s="317"/>
      <c r="P31" s="315"/>
      <c r="Q31" s="313"/>
      <c r="R31" s="311"/>
      <c r="S31" s="317"/>
      <c r="T31" s="153" t="s">
        <v>51</v>
      </c>
      <c r="U31" s="218">
        <f>IFERROR(VLOOKUP(T31,vstupy!$B$2:$C$12,2,FALSE),0)</f>
        <v>0</v>
      </c>
      <c r="V31" s="313"/>
      <c r="W31" s="338"/>
      <c r="X31" s="335"/>
      <c r="Y31" s="308"/>
      <c r="Z31" s="308"/>
      <c r="AA31" s="308"/>
      <c r="AB31" s="308"/>
      <c r="AC31" s="308"/>
      <c r="AD31" s="308"/>
      <c r="AE31" s="350"/>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51"/>
      <c r="C32" s="330"/>
      <c r="D32" s="312"/>
      <c r="E32" s="329"/>
      <c r="F32" s="312"/>
      <c r="G32" s="326"/>
      <c r="H32" s="312"/>
      <c r="I32" s="312"/>
      <c r="J32" s="314"/>
      <c r="K32" s="312"/>
      <c r="L32" s="314"/>
      <c r="M32" s="312"/>
      <c r="N32" s="317"/>
      <c r="O32" s="317"/>
      <c r="P32" s="315"/>
      <c r="Q32" s="313"/>
      <c r="R32" s="311"/>
      <c r="S32" s="317"/>
      <c r="T32" s="153" t="s">
        <v>51</v>
      </c>
      <c r="U32" s="218">
        <f>IFERROR(VLOOKUP(T32,vstupy!$B$2:$C$12,2,FALSE),0)</f>
        <v>0</v>
      </c>
      <c r="V32" s="313"/>
      <c r="W32" s="338"/>
      <c r="X32" s="336"/>
      <c r="Y32" s="308"/>
      <c r="Z32" s="308"/>
      <c r="AA32" s="308"/>
      <c r="AB32" s="308"/>
      <c r="AC32" s="308"/>
      <c r="AD32" s="308"/>
      <c r="AE32" s="350"/>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51">
        <v>9</v>
      </c>
      <c r="C33" s="330" t="s">
        <v>234</v>
      </c>
      <c r="D33" s="312" t="s">
        <v>237</v>
      </c>
      <c r="E33" s="327" t="s">
        <v>243</v>
      </c>
      <c r="F33" s="312" t="s">
        <v>182</v>
      </c>
      <c r="G33" s="326">
        <v>45170</v>
      </c>
      <c r="H33" s="312" t="s">
        <v>229</v>
      </c>
      <c r="I33" s="312">
        <v>9891</v>
      </c>
      <c r="J33" s="314">
        <f>IF(I33="N",0,I33)</f>
        <v>9891</v>
      </c>
      <c r="K33" s="312">
        <v>9891</v>
      </c>
      <c r="L33" s="314">
        <f>IF(K33="N",0,K33)</f>
        <v>9891</v>
      </c>
      <c r="M33" s="312" t="s">
        <v>215</v>
      </c>
      <c r="N33" s="317"/>
      <c r="O33" s="317"/>
      <c r="P33" s="315">
        <v>3</v>
      </c>
      <c r="Q33" s="313" t="s">
        <v>12</v>
      </c>
      <c r="R33" s="311">
        <f>VLOOKUP(Q33,vstupy!$B$17:$C$27,2,FALSE)</f>
        <v>0.25</v>
      </c>
      <c r="S33" s="317"/>
      <c r="T33" s="153" t="s">
        <v>19</v>
      </c>
      <c r="U33" s="218">
        <f>IFERROR(VLOOKUP(T33,vstupy!$B$2:$C$12,2,FALSE),0)</f>
        <v>50</v>
      </c>
      <c r="V33" s="313" t="s">
        <v>12</v>
      </c>
      <c r="W33" s="337">
        <f>VLOOKUP(V33,vstupy!$B$17:$C$27,2,FALSE)</f>
        <v>0.25</v>
      </c>
      <c r="X33" s="335">
        <f>IFERROR(IF(J33=0,"N",N33/I33),0)</f>
        <v>0</v>
      </c>
      <c r="Y33" s="307">
        <f>N33</f>
        <v>0</v>
      </c>
      <c r="Z33" s="307">
        <f>IFERROR(IF(J33=0,"N",O33/I33),0)</f>
        <v>0</v>
      </c>
      <c r="AA33" s="307">
        <f>O33</f>
        <v>0</v>
      </c>
      <c r="AB33" s="307">
        <f>P33*R33</f>
        <v>0.75</v>
      </c>
      <c r="AC33" s="307">
        <f>IFERROR(AB33*J33,0)</f>
        <v>7418.25</v>
      </c>
      <c r="AD33" s="348">
        <f>IF(S33&gt;0,IF(W33&gt;0,($G$6/160)*(S33/60)*W33,0),IF(W33&gt;0,($G$6/160)*((U33+U34+U35)/60)*W33,0))</f>
        <v>2.1318359375</v>
      </c>
      <c r="AE33" s="349">
        <f>IFERROR(AD33*J33,0)</f>
        <v>21085.9892578125</v>
      </c>
      <c r="AF33" s="280">
        <f>IF($M33="In (zvyšuje náklady)",X33,0)</f>
        <v>0</v>
      </c>
      <c r="AG33" s="279">
        <f t="shared" ref="AG33:AM33" si="32">IF($M33="In (zvyšuje náklady)",Y33,0)</f>
        <v>0</v>
      </c>
      <c r="AH33" s="279">
        <f t="shared" si="32"/>
        <v>0</v>
      </c>
      <c r="AI33" s="279">
        <f t="shared" si="32"/>
        <v>0</v>
      </c>
      <c r="AJ33" s="279">
        <f t="shared" si="32"/>
        <v>0</v>
      </c>
      <c r="AK33" s="279">
        <f t="shared" si="32"/>
        <v>0</v>
      </c>
      <c r="AL33" s="279">
        <f t="shared" si="32"/>
        <v>0</v>
      </c>
      <c r="AM33" s="285">
        <f t="shared" si="32"/>
        <v>0</v>
      </c>
      <c r="AN33" s="296">
        <f t="shared" ref="AN33:AU33" si="33">IF($M33="In (zvyšuje náklady)",0,X33)</f>
        <v>0</v>
      </c>
      <c r="AO33" s="296">
        <f t="shared" si="33"/>
        <v>0</v>
      </c>
      <c r="AP33" s="296">
        <f t="shared" si="33"/>
        <v>0</v>
      </c>
      <c r="AQ33" s="296">
        <f t="shared" si="33"/>
        <v>0</v>
      </c>
      <c r="AR33" s="296">
        <f t="shared" si="33"/>
        <v>0.75</v>
      </c>
      <c r="AS33" s="296">
        <f t="shared" si="33"/>
        <v>7418.25</v>
      </c>
      <c r="AT33" s="296">
        <f t="shared" si="33"/>
        <v>2.1318359375</v>
      </c>
      <c r="AU33" s="294">
        <f t="shared" si="33"/>
        <v>21085.9892578125</v>
      </c>
      <c r="AV33" s="280">
        <f t="shared" ref="AV33:BB33" si="34">IF($L33&gt;0,AF33,0)</f>
        <v>0</v>
      </c>
      <c r="AW33" s="279">
        <f>IF($L33&gt;0,$L33*AV33,0)</f>
        <v>0</v>
      </c>
      <c r="AX33" s="279">
        <f t="shared" si="34"/>
        <v>0</v>
      </c>
      <c r="AY33" s="279">
        <f>IF($L33&gt;0,$L33*AX33,0)</f>
        <v>0</v>
      </c>
      <c r="AZ33" s="279">
        <f t="shared" si="34"/>
        <v>0</v>
      </c>
      <c r="BA33" s="279">
        <f>IF($L33&gt;0,$L33*AZ33,0)</f>
        <v>0</v>
      </c>
      <c r="BB33" s="279">
        <f t="shared" si="34"/>
        <v>0</v>
      </c>
      <c r="BC33" s="285">
        <f>IF($L33&gt;0,$L33*BB33,0)</f>
        <v>0</v>
      </c>
      <c r="BD33" s="280">
        <f>IF($L33&gt;0,AN33,0)</f>
        <v>0</v>
      </c>
      <c r="BE33" s="279">
        <f>IF($L33&gt;0,$L33*BD33,0)</f>
        <v>0</v>
      </c>
      <c r="BF33" s="279">
        <f>IF($L33&gt;0,AP33,0)</f>
        <v>0</v>
      </c>
      <c r="BG33" s="279">
        <f>IF($L33&gt;0,$L33*BF33,0)</f>
        <v>0</v>
      </c>
      <c r="BH33" s="279">
        <f>IF($L33&gt;0,AR33,0)</f>
        <v>0.75</v>
      </c>
      <c r="BI33" s="279">
        <f>IF($L33&gt;0,$L33*BH33,0)</f>
        <v>7418.25</v>
      </c>
      <c r="BJ33" s="279">
        <f>IF($L33&gt;0,AT33,0)</f>
        <v>2.1318359375</v>
      </c>
      <c r="BK33" s="285">
        <f>IF($L33&gt;0,$L33*BJ33,0)</f>
        <v>21085.9892578125</v>
      </c>
      <c r="BL33" s="304">
        <f>IF(F33=vstupy!F$6,"1",0)</f>
        <v>0</v>
      </c>
      <c r="BM33" s="280">
        <f t="shared" ref="BM33:CB33" si="35">IF($BL33="1",AF33,0)</f>
        <v>0</v>
      </c>
      <c r="BN33" s="279">
        <f t="shared" si="35"/>
        <v>0</v>
      </c>
      <c r="BO33" s="279">
        <f t="shared" si="35"/>
        <v>0</v>
      </c>
      <c r="BP33" s="279">
        <f t="shared" si="35"/>
        <v>0</v>
      </c>
      <c r="BQ33" s="279">
        <f t="shared" si="35"/>
        <v>0</v>
      </c>
      <c r="BR33" s="279">
        <f t="shared" si="35"/>
        <v>0</v>
      </c>
      <c r="BS33" s="279">
        <f t="shared" si="35"/>
        <v>0</v>
      </c>
      <c r="BT33" s="285">
        <f t="shared" si="35"/>
        <v>0</v>
      </c>
      <c r="BU33" s="280">
        <f t="shared" si="35"/>
        <v>0</v>
      </c>
      <c r="BV33" s="269">
        <f t="shared" si="35"/>
        <v>0</v>
      </c>
      <c r="BW33" s="269">
        <f t="shared" si="35"/>
        <v>0</v>
      </c>
      <c r="BX33" s="269">
        <f t="shared" si="35"/>
        <v>0</v>
      </c>
      <c r="BY33" s="269">
        <f t="shared" si="35"/>
        <v>0</v>
      </c>
      <c r="BZ33" s="269">
        <f t="shared" si="35"/>
        <v>0</v>
      </c>
      <c r="CA33" s="269">
        <f t="shared" si="35"/>
        <v>0</v>
      </c>
      <c r="CB33" s="270">
        <f t="shared" si="35"/>
        <v>0</v>
      </c>
      <c r="CC33" s="280">
        <f>IFERROR(IF($X33="N/A",Z33+AB33+AD33,X33+Z33+AB33+AD33),0)</f>
        <v>2.8818359375</v>
      </c>
      <c r="CD33" s="285">
        <f>Y33+AA33+AC33+AE33</f>
        <v>28504.2392578125</v>
      </c>
    </row>
    <row r="34" spans="2:82" ht="12.6" customHeight="1" x14ac:dyDescent="0.2">
      <c r="B34" s="351"/>
      <c r="C34" s="330"/>
      <c r="D34" s="312"/>
      <c r="E34" s="328"/>
      <c r="F34" s="312"/>
      <c r="G34" s="326"/>
      <c r="H34" s="312"/>
      <c r="I34" s="312"/>
      <c r="J34" s="314"/>
      <c r="K34" s="312"/>
      <c r="L34" s="314"/>
      <c r="M34" s="312"/>
      <c r="N34" s="317"/>
      <c r="O34" s="317"/>
      <c r="P34" s="315"/>
      <c r="Q34" s="313"/>
      <c r="R34" s="311"/>
      <c r="S34" s="317"/>
      <c r="T34" s="153" t="s">
        <v>51</v>
      </c>
      <c r="U34" s="218">
        <f>IFERROR(VLOOKUP(T34,vstupy!$B$2:$C$12,2,FALSE),0)</f>
        <v>0</v>
      </c>
      <c r="V34" s="313"/>
      <c r="W34" s="338"/>
      <c r="X34" s="335"/>
      <c r="Y34" s="308"/>
      <c r="Z34" s="308"/>
      <c r="AA34" s="308"/>
      <c r="AB34" s="308"/>
      <c r="AC34" s="308"/>
      <c r="AD34" s="308"/>
      <c r="AE34" s="350"/>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51"/>
      <c r="C35" s="330"/>
      <c r="D35" s="312"/>
      <c r="E35" s="329"/>
      <c r="F35" s="312"/>
      <c r="G35" s="326"/>
      <c r="H35" s="312"/>
      <c r="I35" s="312"/>
      <c r="J35" s="314"/>
      <c r="K35" s="312"/>
      <c r="L35" s="314"/>
      <c r="M35" s="312"/>
      <c r="N35" s="317"/>
      <c r="O35" s="317"/>
      <c r="P35" s="315"/>
      <c r="Q35" s="313"/>
      <c r="R35" s="311"/>
      <c r="S35" s="317"/>
      <c r="T35" s="153" t="s">
        <v>51</v>
      </c>
      <c r="U35" s="218">
        <f>IFERROR(VLOOKUP(T35,vstupy!$B$2:$C$12,2,FALSE),0)</f>
        <v>0</v>
      </c>
      <c r="V35" s="313"/>
      <c r="W35" s="338"/>
      <c r="X35" s="336"/>
      <c r="Y35" s="308"/>
      <c r="Z35" s="308"/>
      <c r="AA35" s="308"/>
      <c r="AB35" s="308"/>
      <c r="AC35" s="308"/>
      <c r="AD35" s="308"/>
      <c r="AE35" s="350"/>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51">
        <v>10</v>
      </c>
      <c r="C36" s="330" t="s">
        <v>231</v>
      </c>
      <c r="D36" s="312" t="s">
        <v>237</v>
      </c>
      <c r="E36" s="327" t="s">
        <v>242</v>
      </c>
      <c r="F36" s="312" t="s">
        <v>182</v>
      </c>
      <c r="G36" s="326">
        <v>45170</v>
      </c>
      <c r="H36" s="312" t="s">
        <v>229</v>
      </c>
      <c r="I36" s="312">
        <v>15</v>
      </c>
      <c r="J36" s="314">
        <f>IF(I36="N",0,I36)</f>
        <v>15</v>
      </c>
      <c r="K36" s="312">
        <v>15</v>
      </c>
      <c r="L36" s="314">
        <f>IF(K36="N",0,K36)</f>
        <v>15</v>
      </c>
      <c r="M36" s="312" t="s">
        <v>218</v>
      </c>
      <c r="N36" s="317"/>
      <c r="O36" s="317"/>
      <c r="P36" s="315">
        <v>3</v>
      </c>
      <c r="Q36" s="313" t="s">
        <v>12</v>
      </c>
      <c r="R36" s="311">
        <f>VLOOKUP(Q36,vstupy!$B$17:$C$27,2,FALSE)</f>
        <v>0.25</v>
      </c>
      <c r="S36" s="317"/>
      <c r="T36" s="153" t="s">
        <v>18</v>
      </c>
      <c r="U36" s="218">
        <f>IFERROR(VLOOKUP(T36,vstupy!$B$2:$C$12,2,FALSE),0)</f>
        <v>100</v>
      </c>
      <c r="V36" s="313" t="s">
        <v>12</v>
      </c>
      <c r="W36" s="337">
        <f>VLOOKUP(V36,vstupy!$B$17:$C$27,2,FALSE)</f>
        <v>0.25</v>
      </c>
      <c r="X36" s="335">
        <f>IFERROR(IF(J36=0,"N",N36/I36),0)</f>
        <v>0</v>
      </c>
      <c r="Y36" s="307">
        <f>N36</f>
        <v>0</v>
      </c>
      <c r="Z36" s="307">
        <f>IFERROR(IF(J36=0,"N",O36/I36),0)</f>
        <v>0</v>
      </c>
      <c r="AA36" s="307">
        <f>O36</f>
        <v>0</v>
      </c>
      <c r="AB36" s="307">
        <f>P36*R36</f>
        <v>0.75</v>
      </c>
      <c r="AC36" s="307">
        <f>IFERROR(AB36*J36,0)</f>
        <v>11.25</v>
      </c>
      <c r="AD36" s="348">
        <f>IF(S36&gt;0,IF(W36&gt;0,($G$6/160)*(S36/60)*W36,0),IF(W36&gt;0,($G$6/160)*((U36+U37+U38)/60)*W36,0))</f>
        <v>4.263671875</v>
      </c>
      <c r="AE36" s="349">
        <f>IFERROR(AD36*J36,0)</f>
        <v>63.955078125</v>
      </c>
      <c r="AF36" s="280">
        <f>IF($M36="In (zvyšuje náklady)",X36,0)</f>
        <v>0</v>
      </c>
      <c r="AG36" s="279">
        <f t="shared" ref="AG36:AM36" si="36">IF($M36="In (zvyšuje náklady)",Y36,0)</f>
        <v>0</v>
      </c>
      <c r="AH36" s="279">
        <f t="shared" si="36"/>
        <v>0</v>
      </c>
      <c r="AI36" s="279">
        <f t="shared" si="36"/>
        <v>0</v>
      </c>
      <c r="AJ36" s="279">
        <f t="shared" si="36"/>
        <v>0.75</v>
      </c>
      <c r="AK36" s="279">
        <f t="shared" si="36"/>
        <v>11.25</v>
      </c>
      <c r="AL36" s="279">
        <f t="shared" si="36"/>
        <v>4.263671875</v>
      </c>
      <c r="AM36" s="285">
        <f t="shared" si="36"/>
        <v>63.955078125</v>
      </c>
      <c r="AN36" s="296">
        <f t="shared" ref="AN36:AU36" si="37">IF($M36="In (zvyšuje náklady)",0,X36)</f>
        <v>0</v>
      </c>
      <c r="AO36" s="296">
        <f t="shared" si="37"/>
        <v>0</v>
      </c>
      <c r="AP36" s="296">
        <f t="shared" si="37"/>
        <v>0</v>
      </c>
      <c r="AQ36" s="296">
        <f t="shared" si="37"/>
        <v>0</v>
      </c>
      <c r="AR36" s="296">
        <f t="shared" si="37"/>
        <v>0</v>
      </c>
      <c r="AS36" s="296">
        <f t="shared" si="37"/>
        <v>0</v>
      </c>
      <c r="AT36" s="296">
        <f t="shared" si="37"/>
        <v>0</v>
      </c>
      <c r="AU36" s="294">
        <f t="shared" si="37"/>
        <v>0</v>
      </c>
      <c r="AV36" s="280">
        <f t="shared" ref="AV36:BB36" si="38">IF($L36&gt;0,AF36,0)</f>
        <v>0</v>
      </c>
      <c r="AW36" s="279">
        <f>IF($L36&gt;0,$L36*AV36,0)</f>
        <v>0</v>
      </c>
      <c r="AX36" s="279">
        <f t="shared" si="38"/>
        <v>0</v>
      </c>
      <c r="AY36" s="279">
        <f>IF($L36&gt;0,$L36*AX36,0)</f>
        <v>0</v>
      </c>
      <c r="AZ36" s="279">
        <f t="shared" si="38"/>
        <v>0.75</v>
      </c>
      <c r="BA36" s="279">
        <f>IF($L36&gt;0,$L36*AZ36,0)</f>
        <v>11.25</v>
      </c>
      <c r="BB36" s="279">
        <f t="shared" si="38"/>
        <v>4.263671875</v>
      </c>
      <c r="BC36" s="285">
        <f>IF($L36&gt;0,$L36*BB36,0)</f>
        <v>63.955078125</v>
      </c>
      <c r="BD36" s="280">
        <f>IF($L36&gt;0,AN36,0)</f>
        <v>0</v>
      </c>
      <c r="BE36" s="279">
        <f>IF($L36&gt;0,$L36*BD36,0)</f>
        <v>0</v>
      </c>
      <c r="BF36" s="279">
        <f>IF($L36&gt;0,AP36,0)</f>
        <v>0</v>
      </c>
      <c r="BG36" s="279">
        <f>IF($L36&gt;0,$L36*BF36,0)</f>
        <v>0</v>
      </c>
      <c r="BH36" s="279">
        <f>IF($L36&gt;0,AR36,0)</f>
        <v>0</v>
      </c>
      <c r="BI36" s="279">
        <f>IF($L36&gt;0,$L36*BH36,0)</f>
        <v>0</v>
      </c>
      <c r="BJ36" s="279">
        <f>IF($L36&gt;0,AT36,0)</f>
        <v>0</v>
      </c>
      <c r="BK36" s="285">
        <f>IF($L36&gt;0,$L36*BJ36,0)</f>
        <v>0</v>
      </c>
      <c r="BL36" s="304">
        <f>IF(F36=vstupy!F$6,"1",0)</f>
        <v>0</v>
      </c>
      <c r="BM36" s="280">
        <f t="shared" ref="BM36:CB36" si="39">IF($BL36="1",AF36,0)</f>
        <v>0</v>
      </c>
      <c r="BN36" s="279">
        <f t="shared" si="39"/>
        <v>0</v>
      </c>
      <c r="BO36" s="279">
        <f t="shared" si="39"/>
        <v>0</v>
      </c>
      <c r="BP36" s="279">
        <f t="shared" si="39"/>
        <v>0</v>
      </c>
      <c r="BQ36" s="279">
        <f t="shared" si="39"/>
        <v>0</v>
      </c>
      <c r="BR36" s="279">
        <f t="shared" si="39"/>
        <v>0</v>
      </c>
      <c r="BS36" s="279">
        <f t="shared" si="39"/>
        <v>0</v>
      </c>
      <c r="BT36" s="285">
        <f t="shared" si="39"/>
        <v>0</v>
      </c>
      <c r="BU36" s="280">
        <f t="shared" si="39"/>
        <v>0</v>
      </c>
      <c r="BV36" s="269">
        <f t="shared" si="39"/>
        <v>0</v>
      </c>
      <c r="BW36" s="269">
        <f t="shared" si="39"/>
        <v>0</v>
      </c>
      <c r="BX36" s="269">
        <f t="shared" si="39"/>
        <v>0</v>
      </c>
      <c r="BY36" s="269">
        <f t="shared" si="39"/>
        <v>0</v>
      </c>
      <c r="BZ36" s="269">
        <f t="shared" si="39"/>
        <v>0</v>
      </c>
      <c r="CA36" s="269">
        <f t="shared" si="39"/>
        <v>0</v>
      </c>
      <c r="CB36" s="270">
        <f t="shared" si="39"/>
        <v>0</v>
      </c>
      <c r="CC36" s="280">
        <f>IFERROR(IF($X36="N/A",Z36+AB36+AD36,X36+Z36+AB36+AD36),0)</f>
        <v>5.013671875</v>
      </c>
      <c r="CD36" s="285">
        <f>Y36+AA36+AC36+AE36</f>
        <v>75.205078125</v>
      </c>
    </row>
    <row r="37" spans="2:82" s="20" customFormat="1" ht="12.6" customHeight="1" x14ac:dyDescent="0.2">
      <c r="B37" s="351"/>
      <c r="C37" s="330"/>
      <c r="D37" s="312"/>
      <c r="E37" s="328"/>
      <c r="F37" s="312"/>
      <c r="G37" s="326"/>
      <c r="H37" s="312"/>
      <c r="I37" s="312"/>
      <c r="J37" s="314"/>
      <c r="K37" s="312"/>
      <c r="L37" s="314"/>
      <c r="M37" s="312"/>
      <c r="N37" s="317"/>
      <c r="O37" s="317"/>
      <c r="P37" s="315"/>
      <c r="Q37" s="313"/>
      <c r="R37" s="311"/>
      <c r="S37" s="317"/>
      <c r="T37" s="153" t="s">
        <v>51</v>
      </c>
      <c r="U37" s="218">
        <f>IFERROR(VLOOKUP(T37,vstupy!$B$2:$C$12,2,FALSE),0)</f>
        <v>0</v>
      </c>
      <c r="V37" s="313"/>
      <c r="W37" s="338"/>
      <c r="X37" s="335"/>
      <c r="Y37" s="308"/>
      <c r="Z37" s="308"/>
      <c r="AA37" s="308"/>
      <c r="AB37" s="308"/>
      <c r="AC37" s="308"/>
      <c r="AD37" s="308"/>
      <c r="AE37" s="350"/>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51"/>
      <c r="C38" s="330"/>
      <c r="D38" s="312"/>
      <c r="E38" s="329"/>
      <c r="F38" s="312"/>
      <c r="G38" s="326"/>
      <c r="H38" s="312"/>
      <c r="I38" s="312"/>
      <c r="J38" s="314"/>
      <c r="K38" s="312"/>
      <c r="L38" s="314"/>
      <c r="M38" s="312"/>
      <c r="N38" s="317"/>
      <c r="O38" s="317"/>
      <c r="P38" s="315"/>
      <c r="Q38" s="313"/>
      <c r="R38" s="311"/>
      <c r="S38" s="317"/>
      <c r="T38" s="153" t="s">
        <v>51</v>
      </c>
      <c r="U38" s="218">
        <f>IFERROR(VLOOKUP(T38,vstupy!$B$2:$C$12,2,FALSE),0)</f>
        <v>0</v>
      </c>
      <c r="V38" s="313"/>
      <c r="W38" s="338"/>
      <c r="X38" s="336"/>
      <c r="Y38" s="308"/>
      <c r="Z38" s="308"/>
      <c r="AA38" s="308"/>
      <c r="AB38" s="308"/>
      <c r="AC38" s="308"/>
      <c r="AD38" s="308"/>
      <c r="AE38" s="350"/>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51">
        <v>11</v>
      </c>
      <c r="C39" s="330" t="s">
        <v>235</v>
      </c>
      <c r="D39" s="312" t="s">
        <v>238</v>
      </c>
      <c r="E39" s="327" t="s">
        <v>240</v>
      </c>
      <c r="F39" s="312" t="s">
        <v>182</v>
      </c>
      <c r="G39" s="326">
        <v>45170</v>
      </c>
      <c r="H39" s="312" t="s">
        <v>229</v>
      </c>
      <c r="I39" s="312">
        <v>15</v>
      </c>
      <c r="J39" s="314">
        <f>IF(I39="N",0,I39)</f>
        <v>15</v>
      </c>
      <c r="K39" s="312">
        <v>15</v>
      </c>
      <c r="L39" s="314">
        <f>IF(K39="N",0,K39)</f>
        <v>15</v>
      </c>
      <c r="M39" s="312" t="s">
        <v>218</v>
      </c>
      <c r="N39" s="317"/>
      <c r="O39" s="317"/>
      <c r="P39" s="315">
        <v>3</v>
      </c>
      <c r="Q39" s="313" t="s">
        <v>12</v>
      </c>
      <c r="R39" s="311">
        <f>VLOOKUP(Q39,vstupy!$B$17:$C$27,2,FALSE)</f>
        <v>0.25</v>
      </c>
      <c r="S39" s="317"/>
      <c r="T39" s="153" t="s">
        <v>19</v>
      </c>
      <c r="U39" s="218">
        <f>IFERROR(VLOOKUP(T39,vstupy!$B$2:$C$12,2,FALSE),0)</f>
        <v>50</v>
      </c>
      <c r="V39" s="313" t="s">
        <v>12</v>
      </c>
      <c r="W39" s="337">
        <f>VLOOKUP(V39,vstupy!$B$17:$C$27,2,FALSE)</f>
        <v>0.25</v>
      </c>
      <c r="X39" s="335">
        <f>IFERROR(IF(J39=0,"N",N39/I39),0)</f>
        <v>0</v>
      </c>
      <c r="Y39" s="307">
        <f>N39</f>
        <v>0</v>
      </c>
      <c r="Z39" s="307">
        <f>IFERROR(IF(J39=0,"N",O39/I39),0)</f>
        <v>0</v>
      </c>
      <c r="AA39" s="307">
        <f>O39</f>
        <v>0</v>
      </c>
      <c r="AB39" s="307">
        <f>P39*R39</f>
        <v>0.75</v>
      </c>
      <c r="AC39" s="307">
        <f>IFERROR(AB39*J39,0)</f>
        <v>11.25</v>
      </c>
      <c r="AD39" s="348">
        <f>IF(S39&gt;0,IF(W39&gt;0,($G$6/160)*(S39/60)*W39,0),IF(W39&gt;0,($G$6/160)*((U39+U40+U41)/60)*W39,0))</f>
        <v>2.1318359375</v>
      </c>
      <c r="AE39" s="349">
        <f>IFERROR(AD39*J39,0)</f>
        <v>31.9775390625</v>
      </c>
      <c r="AF39" s="280">
        <f>IF($M39="In (zvyšuje náklady)",X39,0)</f>
        <v>0</v>
      </c>
      <c r="AG39" s="279">
        <f t="shared" ref="AG39:AM39" si="40">IF($M39="In (zvyšuje náklady)",Y39,0)</f>
        <v>0</v>
      </c>
      <c r="AH39" s="279">
        <f t="shared" si="40"/>
        <v>0</v>
      </c>
      <c r="AI39" s="279">
        <f t="shared" si="40"/>
        <v>0</v>
      </c>
      <c r="AJ39" s="279">
        <f t="shared" si="40"/>
        <v>0.75</v>
      </c>
      <c r="AK39" s="279">
        <f t="shared" si="40"/>
        <v>11.25</v>
      </c>
      <c r="AL39" s="279">
        <f t="shared" si="40"/>
        <v>2.1318359375</v>
      </c>
      <c r="AM39" s="285">
        <f t="shared" si="40"/>
        <v>31.9775390625</v>
      </c>
      <c r="AN39" s="296">
        <f t="shared" ref="AN39:AU39" si="41">IF($M39="In (zvyšuje náklady)",0,X39)</f>
        <v>0</v>
      </c>
      <c r="AO39" s="296">
        <f t="shared" si="41"/>
        <v>0</v>
      </c>
      <c r="AP39" s="296">
        <f t="shared" si="41"/>
        <v>0</v>
      </c>
      <c r="AQ39" s="296">
        <f t="shared" si="41"/>
        <v>0</v>
      </c>
      <c r="AR39" s="296">
        <f t="shared" si="41"/>
        <v>0</v>
      </c>
      <c r="AS39" s="296">
        <f t="shared" si="41"/>
        <v>0</v>
      </c>
      <c r="AT39" s="296">
        <f t="shared" si="41"/>
        <v>0</v>
      </c>
      <c r="AU39" s="294">
        <f t="shared" si="41"/>
        <v>0</v>
      </c>
      <c r="AV39" s="280">
        <f t="shared" ref="AV39:BB39" si="42">IF($L39&gt;0,AF39,0)</f>
        <v>0</v>
      </c>
      <c r="AW39" s="279">
        <f>IF($L39&gt;0,$L39*AV39,0)</f>
        <v>0</v>
      </c>
      <c r="AX39" s="279">
        <f t="shared" si="42"/>
        <v>0</v>
      </c>
      <c r="AY39" s="279">
        <f>IF($L39&gt;0,$L39*AX39,0)</f>
        <v>0</v>
      </c>
      <c r="AZ39" s="279">
        <f t="shared" si="42"/>
        <v>0.75</v>
      </c>
      <c r="BA39" s="279">
        <f>IF($L39&gt;0,$L39*AZ39,0)</f>
        <v>11.25</v>
      </c>
      <c r="BB39" s="279">
        <f t="shared" si="42"/>
        <v>2.1318359375</v>
      </c>
      <c r="BC39" s="285">
        <f>IF($L39&gt;0,$L39*BB39,0)</f>
        <v>31.9775390625</v>
      </c>
      <c r="BD39" s="280">
        <f>IF($L39&gt;0,AN39,0)</f>
        <v>0</v>
      </c>
      <c r="BE39" s="279">
        <f>IF($L39&gt;0,$L39*BD39,0)</f>
        <v>0</v>
      </c>
      <c r="BF39" s="279">
        <f>IF($L39&gt;0,AP39,0)</f>
        <v>0</v>
      </c>
      <c r="BG39" s="279">
        <f>IF($L39&gt;0,$L39*BF39,0)</f>
        <v>0</v>
      </c>
      <c r="BH39" s="279">
        <f>IF($L39&gt;0,AR39,0)</f>
        <v>0</v>
      </c>
      <c r="BI39" s="279">
        <f>IF($L39&gt;0,$L39*BH39,0)</f>
        <v>0</v>
      </c>
      <c r="BJ39" s="279">
        <f>IF($L39&gt;0,AT39,0)</f>
        <v>0</v>
      </c>
      <c r="BK39" s="285">
        <f>IF($L39&gt;0,$L39*BJ39,0)</f>
        <v>0</v>
      </c>
      <c r="BL39" s="304">
        <f>IF(F39=vstupy!F$6,"1",0)</f>
        <v>0</v>
      </c>
      <c r="BM39" s="280">
        <f t="shared" ref="BM39:CB39" si="43">IF($BL39="1",AF39,0)</f>
        <v>0</v>
      </c>
      <c r="BN39" s="279">
        <f t="shared" si="43"/>
        <v>0</v>
      </c>
      <c r="BO39" s="279">
        <f t="shared" si="43"/>
        <v>0</v>
      </c>
      <c r="BP39" s="279">
        <f t="shared" si="43"/>
        <v>0</v>
      </c>
      <c r="BQ39" s="279">
        <f t="shared" si="43"/>
        <v>0</v>
      </c>
      <c r="BR39" s="279">
        <f t="shared" si="43"/>
        <v>0</v>
      </c>
      <c r="BS39" s="279">
        <f t="shared" si="43"/>
        <v>0</v>
      </c>
      <c r="BT39" s="285">
        <f t="shared" si="43"/>
        <v>0</v>
      </c>
      <c r="BU39" s="280">
        <f t="shared" si="43"/>
        <v>0</v>
      </c>
      <c r="BV39" s="269">
        <f t="shared" si="43"/>
        <v>0</v>
      </c>
      <c r="BW39" s="269">
        <f t="shared" si="43"/>
        <v>0</v>
      </c>
      <c r="BX39" s="269">
        <f t="shared" si="43"/>
        <v>0</v>
      </c>
      <c r="BY39" s="269">
        <f t="shared" si="43"/>
        <v>0</v>
      </c>
      <c r="BZ39" s="269">
        <f t="shared" si="43"/>
        <v>0</v>
      </c>
      <c r="CA39" s="269">
        <f t="shared" si="43"/>
        <v>0</v>
      </c>
      <c r="CB39" s="270">
        <f t="shared" si="43"/>
        <v>0</v>
      </c>
      <c r="CC39" s="280">
        <f>IFERROR(IF($X39="N/A",Z39+AB39+AD39,X39+Z39+AB39+AD39),0)</f>
        <v>2.8818359375</v>
      </c>
      <c r="CD39" s="285">
        <f>Y39+AA39+AC39+AE39</f>
        <v>43.2275390625</v>
      </c>
    </row>
    <row r="40" spans="2:82" s="20" customFormat="1" ht="12.6" customHeight="1" x14ac:dyDescent="0.2">
      <c r="B40" s="351"/>
      <c r="C40" s="330"/>
      <c r="D40" s="312"/>
      <c r="E40" s="328"/>
      <c r="F40" s="312"/>
      <c r="G40" s="326"/>
      <c r="H40" s="312"/>
      <c r="I40" s="312"/>
      <c r="J40" s="314"/>
      <c r="K40" s="312"/>
      <c r="L40" s="314"/>
      <c r="M40" s="312"/>
      <c r="N40" s="317"/>
      <c r="O40" s="317"/>
      <c r="P40" s="315"/>
      <c r="Q40" s="313"/>
      <c r="R40" s="311"/>
      <c r="S40" s="317"/>
      <c r="T40" s="153" t="s">
        <v>51</v>
      </c>
      <c r="U40" s="218">
        <f>IFERROR(VLOOKUP(T40,vstupy!$B$2:$C$12,2,FALSE),0)</f>
        <v>0</v>
      </c>
      <c r="V40" s="313"/>
      <c r="W40" s="338"/>
      <c r="X40" s="335"/>
      <c r="Y40" s="308"/>
      <c r="Z40" s="308"/>
      <c r="AA40" s="308"/>
      <c r="AB40" s="308"/>
      <c r="AC40" s="308"/>
      <c r="AD40" s="308"/>
      <c r="AE40" s="350"/>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51"/>
      <c r="C41" s="330"/>
      <c r="D41" s="312"/>
      <c r="E41" s="329"/>
      <c r="F41" s="312"/>
      <c r="G41" s="326"/>
      <c r="H41" s="312"/>
      <c r="I41" s="312"/>
      <c r="J41" s="314"/>
      <c r="K41" s="312"/>
      <c r="L41" s="314"/>
      <c r="M41" s="312"/>
      <c r="N41" s="317"/>
      <c r="O41" s="317"/>
      <c r="P41" s="315"/>
      <c r="Q41" s="313"/>
      <c r="R41" s="311"/>
      <c r="S41" s="317"/>
      <c r="T41" s="153" t="s">
        <v>51</v>
      </c>
      <c r="U41" s="218">
        <f>IFERROR(VLOOKUP(T41,vstupy!$B$2:$C$12,2,FALSE),0)</f>
        <v>0</v>
      </c>
      <c r="V41" s="313"/>
      <c r="W41" s="338"/>
      <c r="X41" s="336"/>
      <c r="Y41" s="308"/>
      <c r="Z41" s="308"/>
      <c r="AA41" s="308"/>
      <c r="AB41" s="308"/>
      <c r="AC41" s="308"/>
      <c r="AD41" s="308"/>
      <c r="AE41" s="350"/>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51">
        <v>12</v>
      </c>
      <c r="C42" s="312" t="s">
        <v>245</v>
      </c>
      <c r="D42" s="312" t="s">
        <v>238</v>
      </c>
      <c r="E42" s="330" t="s">
        <v>246</v>
      </c>
      <c r="F42" s="312" t="s">
        <v>182</v>
      </c>
      <c r="G42" s="326">
        <v>45170</v>
      </c>
      <c r="H42" s="312" t="s">
        <v>229</v>
      </c>
      <c r="I42" s="318">
        <v>18250</v>
      </c>
      <c r="J42" s="314">
        <f>IF(I42="N",0,I42)</f>
        <v>18250</v>
      </c>
      <c r="K42" s="318">
        <v>18250</v>
      </c>
      <c r="L42" s="314">
        <f>IF(K42="N",0,K42)</f>
        <v>18250</v>
      </c>
      <c r="M42" s="312" t="s">
        <v>218</v>
      </c>
      <c r="N42" s="312"/>
      <c r="O42" s="312"/>
      <c r="P42" s="315"/>
      <c r="Q42" s="313" t="s">
        <v>12</v>
      </c>
      <c r="R42" s="311">
        <f>VLOOKUP(Q42,vstupy!$B$17:$C$27,2,FALSE)</f>
        <v>0.25</v>
      </c>
      <c r="S42" s="312">
        <v>60</v>
      </c>
      <c r="T42" s="153" t="s">
        <v>14</v>
      </c>
      <c r="U42" s="218">
        <f>IFERROR(VLOOKUP(T42,vstupy!$B$2:$C$12,2,FALSE),0)</f>
        <v>0</v>
      </c>
      <c r="V42" s="313" t="s">
        <v>12</v>
      </c>
      <c r="W42" s="337">
        <f>VLOOKUP(V42,vstupy!$B$17:$C$27,2,FALSE)</f>
        <v>0.25</v>
      </c>
      <c r="X42" s="335">
        <f>IFERROR(IF(J42=0,"N",N42/I42),0)</f>
        <v>0</v>
      </c>
      <c r="Y42" s="307">
        <f>N42</f>
        <v>0</v>
      </c>
      <c r="Z42" s="307">
        <f>IFERROR(IF(J42=0,"N",O42/I42),0)</f>
        <v>0</v>
      </c>
      <c r="AA42" s="307">
        <f>O42</f>
        <v>0</v>
      </c>
      <c r="AB42" s="307">
        <f>P42*R42</f>
        <v>0</v>
      </c>
      <c r="AC42" s="307">
        <f>IFERROR(AB42*J42,0)</f>
        <v>0</v>
      </c>
      <c r="AD42" s="348">
        <f>IF(S42&gt;0,IF(W42&gt;0,($G$6/160)*(S42/60)*W42,0),IF(W42&gt;0,($G$6/160)*((U42+U43+U44)/60)*W42,0))</f>
        <v>2.5582031249999999</v>
      </c>
      <c r="AE42" s="349">
        <f>IFERROR(AD42*J42,0)</f>
        <v>46687.20703125</v>
      </c>
      <c r="AF42" s="280">
        <f>IF($M42="In (zvyšuje náklady)",X42,0)</f>
        <v>0</v>
      </c>
      <c r="AG42" s="279">
        <f t="shared" ref="AG42:AM42" si="44">IF($M42="In (zvyšuje náklady)",Y42,0)</f>
        <v>0</v>
      </c>
      <c r="AH42" s="279">
        <f t="shared" si="44"/>
        <v>0</v>
      </c>
      <c r="AI42" s="279">
        <f t="shared" si="44"/>
        <v>0</v>
      </c>
      <c r="AJ42" s="279">
        <f t="shared" si="44"/>
        <v>0</v>
      </c>
      <c r="AK42" s="279">
        <f t="shared" si="44"/>
        <v>0</v>
      </c>
      <c r="AL42" s="279">
        <f t="shared" si="44"/>
        <v>2.5582031249999999</v>
      </c>
      <c r="AM42" s="285">
        <f t="shared" si="44"/>
        <v>46687.20703125</v>
      </c>
      <c r="AN42" s="296">
        <f t="shared" ref="AN42:AU42" si="45">IF($M42="In (zvyšuje náklady)",0,X42)</f>
        <v>0</v>
      </c>
      <c r="AO42" s="296">
        <f t="shared" si="45"/>
        <v>0</v>
      </c>
      <c r="AP42" s="296">
        <f t="shared" si="45"/>
        <v>0</v>
      </c>
      <c r="AQ42" s="296">
        <f t="shared" si="45"/>
        <v>0</v>
      </c>
      <c r="AR42" s="296">
        <f t="shared" si="45"/>
        <v>0</v>
      </c>
      <c r="AS42" s="296">
        <f t="shared" si="45"/>
        <v>0</v>
      </c>
      <c r="AT42" s="296">
        <f t="shared" si="45"/>
        <v>0</v>
      </c>
      <c r="AU42" s="294">
        <f t="shared" si="45"/>
        <v>0</v>
      </c>
      <c r="AV42" s="280">
        <f t="shared" ref="AV42:BB42" si="46">IF($L42&gt;0,AF42,0)</f>
        <v>0</v>
      </c>
      <c r="AW42" s="279">
        <f>IF($L42&gt;0,$L42*AV42,0)</f>
        <v>0</v>
      </c>
      <c r="AX42" s="279">
        <f t="shared" si="46"/>
        <v>0</v>
      </c>
      <c r="AY42" s="279">
        <f>IF($L42&gt;0,$L42*AX42,0)</f>
        <v>0</v>
      </c>
      <c r="AZ42" s="279">
        <f t="shared" si="46"/>
        <v>0</v>
      </c>
      <c r="BA42" s="279">
        <f>IF($L42&gt;0,$L42*AZ42,0)</f>
        <v>0</v>
      </c>
      <c r="BB42" s="279">
        <f t="shared" si="46"/>
        <v>2.5582031249999999</v>
      </c>
      <c r="BC42" s="285">
        <f>IF($L42&gt;0,$L42*BB42,0)</f>
        <v>46687.20703125</v>
      </c>
      <c r="BD42" s="280">
        <f>IF($L42&gt;0,AN42,0)</f>
        <v>0</v>
      </c>
      <c r="BE42" s="279">
        <f>IF($L42&gt;0,$L42*BD42,0)</f>
        <v>0</v>
      </c>
      <c r="BF42" s="279">
        <f>IF($L42&gt;0,AP42,0)</f>
        <v>0</v>
      </c>
      <c r="BG42" s="279">
        <f>IF($L42&gt;0,$L42*BF42,0)</f>
        <v>0</v>
      </c>
      <c r="BH42" s="279">
        <f>IF($L42&gt;0,AR42,0)</f>
        <v>0</v>
      </c>
      <c r="BI42" s="279">
        <f>IF($L42&gt;0,$L42*BH42,0)</f>
        <v>0</v>
      </c>
      <c r="BJ42" s="279">
        <f>IF($L42&gt;0,AT42,0)</f>
        <v>0</v>
      </c>
      <c r="BK42" s="285">
        <f>IF($L42&gt;0,$L42*BJ42,0)</f>
        <v>0</v>
      </c>
      <c r="BL42" s="304">
        <f>IF(F42=vstupy!F$6,"1",0)</f>
        <v>0</v>
      </c>
      <c r="BM42" s="280">
        <f t="shared" ref="BM42:CB42" si="47">IF($BL42="1",AF42,0)</f>
        <v>0</v>
      </c>
      <c r="BN42" s="279">
        <f t="shared" si="47"/>
        <v>0</v>
      </c>
      <c r="BO42" s="279">
        <f t="shared" si="47"/>
        <v>0</v>
      </c>
      <c r="BP42" s="279">
        <f t="shared" si="47"/>
        <v>0</v>
      </c>
      <c r="BQ42" s="279">
        <f t="shared" si="47"/>
        <v>0</v>
      </c>
      <c r="BR42" s="279">
        <f t="shared" si="47"/>
        <v>0</v>
      </c>
      <c r="BS42" s="279">
        <f t="shared" si="47"/>
        <v>0</v>
      </c>
      <c r="BT42" s="285">
        <f t="shared" si="47"/>
        <v>0</v>
      </c>
      <c r="BU42" s="280">
        <f t="shared" si="47"/>
        <v>0</v>
      </c>
      <c r="BV42" s="269">
        <f t="shared" si="47"/>
        <v>0</v>
      </c>
      <c r="BW42" s="269">
        <f t="shared" si="47"/>
        <v>0</v>
      </c>
      <c r="BX42" s="269">
        <f t="shared" si="47"/>
        <v>0</v>
      </c>
      <c r="BY42" s="269">
        <f t="shared" si="47"/>
        <v>0</v>
      </c>
      <c r="BZ42" s="269">
        <f t="shared" si="47"/>
        <v>0</v>
      </c>
      <c r="CA42" s="269">
        <f t="shared" si="47"/>
        <v>0</v>
      </c>
      <c r="CB42" s="270">
        <f t="shared" si="47"/>
        <v>0</v>
      </c>
      <c r="CC42" s="280">
        <f>IFERROR(IF($X42="N/A",Z42+AB42+AD42,X42+Z42+AB42+AD42),0)</f>
        <v>2.5582031249999999</v>
      </c>
      <c r="CD42" s="285">
        <f>Y42+AA42+AC42+AE42</f>
        <v>46687.20703125</v>
      </c>
    </row>
    <row r="43" spans="2:82" ht="12.6" customHeight="1" x14ac:dyDescent="0.2">
      <c r="B43" s="351"/>
      <c r="C43" s="312"/>
      <c r="D43" s="312"/>
      <c r="E43" s="330"/>
      <c r="F43" s="312"/>
      <c r="G43" s="326"/>
      <c r="H43" s="312"/>
      <c r="I43" s="312"/>
      <c r="J43" s="314"/>
      <c r="K43" s="312"/>
      <c r="L43" s="314"/>
      <c r="M43" s="312"/>
      <c r="N43" s="312"/>
      <c r="O43" s="312"/>
      <c r="P43" s="315"/>
      <c r="Q43" s="313"/>
      <c r="R43" s="311"/>
      <c r="S43" s="312"/>
      <c r="T43" s="153" t="s">
        <v>51</v>
      </c>
      <c r="U43" s="218">
        <f>IFERROR(VLOOKUP(T43,vstupy!$B$2:$C$12,2,FALSE),0)</f>
        <v>0</v>
      </c>
      <c r="V43" s="313"/>
      <c r="W43" s="338"/>
      <c r="X43" s="335"/>
      <c r="Y43" s="308"/>
      <c r="Z43" s="308"/>
      <c r="AA43" s="308"/>
      <c r="AB43" s="308"/>
      <c r="AC43" s="308"/>
      <c r="AD43" s="308"/>
      <c r="AE43" s="350"/>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51"/>
      <c r="C44" s="312"/>
      <c r="D44" s="312"/>
      <c r="E44" s="330"/>
      <c r="F44" s="312"/>
      <c r="G44" s="326"/>
      <c r="H44" s="312"/>
      <c r="I44" s="312"/>
      <c r="J44" s="314"/>
      <c r="K44" s="312"/>
      <c r="L44" s="314"/>
      <c r="M44" s="312"/>
      <c r="N44" s="312"/>
      <c r="O44" s="312"/>
      <c r="P44" s="315"/>
      <c r="Q44" s="313"/>
      <c r="R44" s="311"/>
      <c r="S44" s="312"/>
      <c r="T44" s="153" t="s">
        <v>51</v>
      </c>
      <c r="U44" s="218">
        <f>IFERROR(VLOOKUP(T44,vstupy!$B$2:$C$12,2,FALSE),0)</f>
        <v>0</v>
      </c>
      <c r="V44" s="313"/>
      <c r="W44" s="338"/>
      <c r="X44" s="336"/>
      <c r="Y44" s="308"/>
      <c r="Z44" s="308"/>
      <c r="AA44" s="308"/>
      <c r="AB44" s="308"/>
      <c r="AC44" s="308"/>
      <c r="AD44" s="308"/>
      <c r="AE44" s="350"/>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51">
        <v>13</v>
      </c>
      <c r="C45" s="330"/>
      <c r="D45" s="330"/>
      <c r="E45" s="330"/>
      <c r="F45" s="312" t="s">
        <v>177</v>
      </c>
      <c r="G45" s="326"/>
      <c r="H45" s="312"/>
      <c r="I45" s="312"/>
      <c r="J45" s="314">
        <f>IF(I45="N",0,I45)</f>
        <v>0</v>
      </c>
      <c r="K45" s="312"/>
      <c r="L45" s="314">
        <f>IF(K45="N",0,K45)</f>
        <v>0</v>
      </c>
      <c r="M45" s="312" t="s">
        <v>177</v>
      </c>
      <c r="N45" s="312"/>
      <c r="O45" s="312"/>
      <c r="P45" s="315"/>
      <c r="Q45" s="313" t="s">
        <v>50</v>
      </c>
      <c r="R45" s="311">
        <f>VLOOKUP(Q45,vstupy!$B$17:$C$27,2,FALSE)</f>
        <v>0</v>
      </c>
      <c r="S45" s="312"/>
      <c r="T45" s="153" t="s">
        <v>51</v>
      </c>
      <c r="U45" s="218">
        <f>IFERROR(VLOOKUP(T45,vstupy!$B$2:$C$12,2,FALSE),0)</f>
        <v>0</v>
      </c>
      <c r="V45" s="313" t="s">
        <v>50</v>
      </c>
      <c r="W45" s="337">
        <f>VLOOKUP(V45,vstupy!$B$17:$C$27,2,FALSE)</f>
        <v>0</v>
      </c>
      <c r="X45" s="335" t="str">
        <f>IFERROR(IF(J45=0,"N",N45/I45),0)</f>
        <v>N</v>
      </c>
      <c r="Y45" s="307">
        <f>N45</f>
        <v>0</v>
      </c>
      <c r="Z45" s="307" t="str">
        <f>IFERROR(IF(J45=0,"N",O45/I45),0)</f>
        <v>N</v>
      </c>
      <c r="AA45" s="307">
        <f>O45</f>
        <v>0</v>
      </c>
      <c r="AB45" s="307">
        <f>P45*R45</f>
        <v>0</v>
      </c>
      <c r="AC45" s="307">
        <f>IFERROR(AB45*J45,0)</f>
        <v>0</v>
      </c>
      <c r="AD45" s="348">
        <f>IF(S45&gt;0,IF(W45&gt;0,($G$6/160)*(S45/60)*W45,0),IF(W45&gt;0,($G$6/160)*((U45+U46+U47)/60)*W45,0))</f>
        <v>0</v>
      </c>
      <c r="AE45" s="349">
        <f>IFERROR(AD45*J45,0)</f>
        <v>0</v>
      </c>
      <c r="AF45" s="280">
        <f>IF($M45="In (zvyšuje náklady)",X45,0)</f>
        <v>0</v>
      </c>
      <c r="AG45" s="279">
        <f t="shared" ref="AG45:AM45" si="48">IF($M45="In (zvyšuje náklady)",Y45,0)</f>
        <v>0</v>
      </c>
      <c r="AH45" s="279">
        <f t="shared" si="48"/>
        <v>0</v>
      </c>
      <c r="AI45" s="279">
        <f t="shared" si="48"/>
        <v>0</v>
      </c>
      <c r="AJ45" s="279">
        <f t="shared" si="48"/>
        <v>0</v>
      </c>
      <c r="AK45" s="279">
        <f t="shared" si="48"/>
        <v>0</v>
      </c>
      <c r="AL45" s="279">
        <f t="shared" si="48"/>
        <v>0</v>
      </c>
      <c r="AM45" s="285">
        <f t="shared" si="48"/>
        <v>0</v>
      </c>
      <c r="AN45" s="296" t="str">
        <f t="shared" ref="AN45:AU45" si="49">IF($M45="In (zvyšuje náklady)",0,X45)</f>
        <v>N</v>
      </c>
      <c r="AO45" s="296">
        <f t="shared" si="49"/>
        <v>0</v>
      </c>
      <c r="AP45" s="296" t="str">
        <f t="shared" si="49"/>
        <v>N</v>
      </c>
      <c r="AQ45" s="296">
        <f t="shared" si="49"/>
        <v>0</v>
      </c>
      <c r="AR45" s="296">
        <f t="shared" si="49"/>
        <v>0</v>
      </c>
      <c r="AS45" s="296">
        <f t="shared" si="49"/>
        <v>0</v>
      </c>
      <c r="AT45" s="296">
        <f t="shared" si="49"/>
        <v>0</v>
      </c>
      <c r="AU45" s="294">
        <f t="shared" si="49"/>
        <v>0</v>
      </c>
      <c r="AV45" s="280">
        <f t="shared" ref="AV45:BB45" si="50">IF($L45&gt;0,AF45,0)</f>
        <v>0</v>
      </c>
      <c r="AW45" s="279">
        <f>IF($L45&gt;0,$L45*AV45,0)</f>
        <v>0</v>
      </c>
      <c r="AX45" s="279">
        <f t="shared" si="50"/>
        <v>0</v>
      </c>
      <c r="AY45" s="279">
        <f>IF($L45&gt;0,$L45*AX45,0)</f>
        <v>0</v>
      </c>
      <c r="AZ45" s="279">
        <f t="shared" si="50"/>
        <v>0</v>
      </c>
      <c r="BA45" s="279">
        <f>IF($L45&gt;0,$L45*AZ45,0)</f>
        <v>0</v>
      </c>
      <c r="BB45" s="279">
        <f t="shared" si="50"/>
        <v>0</v>
      </c>
      <c r="BC45" s="285">
        <f>IF($L45&gt;0,$L45*BB45,0)</f>
        <v>0</v>
      </c>
      <c r="BD45" s="280">
        <f>IF($L45&gt;0,AN45,0)</f>
        <v>0</v>
      </c>
      <c r="BE45" s="279">
        <f>IF($L45&gt;0,$L45*BD45,0)</f>
        <v>0</v>
      </c>
      <c r="BF45" s="279">
        <f>IF($L45&gt;0,AP45,0)</f>
        <v>0</v>
      </c>
      <c r="BG45" s="279">
        <f>IF($L45&gt;0,$L45*BF45,0)</f>
        <v>0</v>
      </c>
      <c r="BH45" s="279">
        <f>IF($L45&gt;0,AR45,0)</f>
        <v>0</v>
      </c>
      <c r="BI45" s="279">
        <f>IF($L45&gt;0,$L45*BH45,0)</f>
        <v>0</v>
      </c>
      <c r="BJ45" s="279">
        <f>IF($L45&gt;0,AT45,0)</f>
        <v>0</v>
      </c>
      <c r="BK45" s="285">
        <f>IF($L45&gt;0,$L45*BJ45,0)</f>
        <v>0</v>
      </c>
      <c r="BL45" s="304">
        <f>IF(F45=vstupy!F$6,"1",0)</f>
        <v>0</v>
      </c>
      <c r="BM45" s="280">
        <f t="shared" ref="BM45:CB45" si="51">IF($BL45="1",AF45,0)</f>
        <v>0</v>
      </c>
      <c r="BN45" s="279">
        <f t="shared" si="51"/>
        <v>0</v>
      </c>
      <c r="BO45" s="279">
        <f t="shared" si="51"/>
        <v>0</v>
      </c>
      <c r="BP45" s="279">
        <f t="shared" si="51"/>
        <v>0</v>
      </c>
      <c r="BQ45" s="279">
        <f t="shared" si="51"/>
        <v>0</v>
      </c>
      <c r="BR45" s="279">
        <f t="shared" si="51"/>
        <v>0</v>
      </c>
      <c r="BS45" s="279">
        <f t="shared" si="51"/>
        <v>0</v>
      </c>
      <c r="BT45" s="285">
        <f t="shared" si="51"/>
        <v>0</v>
      </c>
      <c r="BU45" s="280">
        <f t="shared" si="51"/>
        <v>0</v>
      </c>
      <c r="BV45" s="269">
        <f t="shared" si="51"/>
        <v>0</v>
      </c>
      <c r="BW45" s="269">
        <f t="shared" si="51"/>
        <v>0</v>
      </c>
      <c r="BX45" s="269">
        <f t="shared" si="51"/>
        <v>0</v>
      </c>
      <c r="BY45" s="269">
        <f t="shared" si="51"/>
        <v>0</v>
      </c>
      <c r="BZ45" s="269">
        <f t="shared" si="51"/>
        <v>0</v>
      </c>
      <c r="CA45" s="269">
        <f t="shared" si="51"/>
        <v>0</v>
      </c>
      <c r="CB45" s="270">
        <f t="shared" si="51"/>
        <v>0</v>
      </c>
      <c r="CC45" s="280">
        <f>IFERROR(IF($X45="N/A",Z45+AB45+AD45,X45+Z45+AB45+AD45),0)</f>
        <v>0</v>
      </c>
      <c r="CD45" s="285">
        <f>Y45+AA45+AC45+AE45</f>
        <v>0</v>
      </c>
    </row>
    <row r="46" spans="2:82" s="20" customFormat="1" ht="12.6" customHeight="1" x14ac:dyDescent="0.2">
      <c r="B46" s="351"/>
      <c r="C46" s="330"/>
      <c r="D46" s="330"/>
      <c r="E46" s="330"/>
      <c r="F46" s="312"/>
      <c r="G46" s="326"/>
      <c r="H46" s="312"/>
      <c r="I46" s="312"/>
      <c r="J46" s="314"/>
      <c r="K46" s="312"/>
      <c r="L46" s="314"/>
      <c r="M46" s="312"/>
      <c r="N46" s="312"/>
      <c r="O46" s="312"/>
      <c r="P46" s="315"/>
      <c r="Q46" s="313"/>
      <c r="R46" s="311"/>
      <c r="S46" s="312"/>
      <c r="T46" s="153" t="s">
        <v>51</v>
      </c>
      <c r="U46" s="218">
        <f>IFERROR(VLOOKUP(T46,vstupy!$B$2:$C$12,2,FALSE),0)</f>
        <v>0</v>
      </c>
      <c r="V46" s="313"/>
      <c r="W46" s="338"/>
      <c r="X46" s="335"/>
      <c r="Y46" s="308"/>
      <c r="Z46" s="308"/>
      <c r="AA46" s="308"/>
      <c r="AB46" s="308"/>
      <c r="AC46" s="308"/>
      <c r="AD46" s="308"/>
      <c r="AE46" s="350"/>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51"/>
      <c r="C47" s="330"/>
      <c r="D47" s="330"/>
      <c r="E47" s="330"/>
      <c r="F47" s="312"/>
      <c r="G47" s="326"/>
      <c r="H47" s="312"/>
      <c r="I47" s="312"/>
      <c r="J47" s="314"/>
      <c r="K47" s="312"/>
      <c r="L47" s="314"/>
      <c r="M47" s="312"/>
      <c r="N47" s="312"/>
      <c r="O47" s="312"/>
      <c r="P47" s="315"/>
      <c r="Q47" s="313"/>
      <c r="R47" s="311"/>
      <c r="S47" s="312"/>
      <c r="T47" s="153" t="s">
        <v>51</v>
      </c>
      <c r="U47" s="218">
        <f>IFERROR(VLOOKUP(T47,vstupy!$B$2:$C$12,2,FALSE),0)</f>
        <v>0</v>
      </c>
      <c r="V47" s="313"/>
      <c r="W47" s="338"/>
      <c r="X47" s="336"/>
      <c r="Y47" s="308"/>
      <c r="Z47" s="308"/>
      <c r="AA47" s="308"/>
      <c r="AB47" s="308"/>
      <c r="AC47" s="308"/>
      <c r="AD47" s="308"/>
      <c r="AE47" s="350"/>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51">
        <v>14</v>
      </c>
      <c r="C48" s="330"/>
      <c r="D48" s="330"/>
      <c r="E48" s="330"/>
      <c r="F48" s="312" t="s">
        <v>177</v>
      </c>
      <c r="G48" s="326"/>
      <c r="H48" s="312"/>
      <c r="I48" s="312"/>
      <c r="J48" s="314">
        <f>IF(I48="N",0,I48)</f>
        <v>0</v>
      </c>
      <c r="K48" s="312"/>
      <c r="L48" s="314">
        <f>IF(K48="N",0,K48)</f>
        <v>0</v>
      </c>
      <c r="M48" s="312" t="s">
        <v>177</v>
      </c>
      <c r="N48" s="312"/>
      <c r="O48" s="312"/>
      <c r="P48" s="315"/>
      <c r="Q48" s="313" t="s">
        <v>50</v>
      </c>
      <c r="R48" s="311">
        <f>VLOOKUP(Q48,vstupy!$B$17:$C$27,2,FALSE)</f>
        <v>0</v>
      </c>
      <c r="S48" s="312"/>
      <c r="T48" s="153" t="s">
        <v>51</v>
      </c>
      <c r="U48" s="218">
        <f>IFERROR(VLOOKUP(T48,vstupy!$B$2:$C$12,2,FALSE),0)</f>
        <v>0</v>
      </c>
      <c r="V48" s="313" t="s">
        <v>50</v>
      </c>
      <c r="W48" s="337">
        <f>VLOOKUP(V48,vstupy!$B$17:$C$27,2,FALSE)</f>
        <v>0</v>
      </c>
      <c r="X48" s="335" t="str">
        <f>IFERROR(IF(J48=0,"N",N48/I48),0)</f>
        <v>N</v>
      </c>
      <c r="Y48" s="307">
        <f>N48</f>
        <v>0</v>
      </c>
      <c r="Z48" s="307" t="str">
        <f>IFERROR(IF(J48=0,"N",O48/I48),0)</f>
        <v>N</v>
      </c>
      <c r="AA48" s="307">
        <f>O48</f>
        <v>0</v>
      </c>
      <c r="AB48" s="307">
        <f>P48*R48</f>
        <v>0</v>
      </c>
      <c r="AC48" s="307">
        <f>IFERROR(AB48*J48,0)</f>
        <v>0</v>
      </c>
      <c r="AD48" s="348">
        <f>IF(S48&gt;0,IF(W48&gt;0,($G$6/160)*(S48/60)*W48,0),IF(W48&gt;0,($G$6/160)*((U48+U49+U50)/60)*W48,0))</f>
        <v>0</v>
      </c>
      <c r="AE48" s="349">
        <f>IFERROR(AD48*J48,0)</f>
        <v>0</v>
      </c>
      <c r="AF48" s="280">
        <f>IF($M48="In (zvyšuje náklady)",X48,0)</f>
        <v>0</v>
      </c>
      <c r="AG48" s="279">
        <f t="shared" ref="AG48:AM48" si="52">IF($M48="In (zvyšuje náklady)",Y48,0)</f>
        <v>0</v>
      </c>
      <c r="AH48" s="279">
        <f t="shared" si="52"/>
        <v>0</v>
      </c>
      <c r="AI48" s="279">
        <f t="shared" si="52"/>
        <v>0</v>
      </c>
      <c r="AJ48" s="279">
        <f t="shared" si="52"/>
        <v>0</v>
      </c>
      <c r="AK48" s="279">
        <f t="shared" si="52"/>
        <v>0</v>
      </c>
      <c r="AL48" s="279">
        <f t="shared" si="52"/>
        <v>0</v>
      </c>
      <c r="AM48" s="285">
        <f t="shared" si="52"/>
        <v>0</v>
      </c>
      <c r="AN48" s="296" t="str">
        <f t="shared" ref="AN48:AU48" si="53">IF($M48="In (zvyšuje náklady)",0,X48)</f>
        <v>N</v>
      </c>
      <c r="AO48" s="296">
        <f t="shared" si="53"/>
        <v>0</v>
      </c>
      <c r="AP48" s="296" t="str">
        <f t="shared" si="53"/>
        <v>N</v>
      </c>
      <c r="AQ48" s="296">
        <f t="shared" si="53"/>
        <v>0</v>
      </c>
      <c r="AR48" s="296">
        <f t="shared" si="53"/>
        <v>0</v>
      </c>
      <c r="AS48" s="296">
        <f t="shared" si="53"/>
        <v>0</v>
      </c>
      <c r="AT48" s="296">
        <f t="shared" si="53"/>
        <v>0</v>
      </c>
      <c r="AU48" s="294">
        <f t="shared" si="53"/>
        <v>0</v>
      </c>
      <c r="AV48" s="280">
        <f t="shared" ref="AV48:BB48" si="54">IF($L48&gt;0,AF48,0)</f>
        <v>0</v>
      </c>
      <c r="AW48" s="279">
        <f>IF($L48&gt;0,$L48*AV48,0)</f>
        <v>0</v>
      </c>
      <c r="AX48" s="279">
        <f t="shared" si="54"/>
        <v>0</v>
      </c>
      <c r="AY48" s="279">
        <f>IF($L48&gt;0,$L48*AX48,0)</f>
        <v>0</v>
      </c>
      <c r="AZ48" s="279">
        <f t="shared" si="54"/>
        <v>0</v>
      </c>
      <c r="BA48" s="279">
        <f>IF($L48&gt;0,$L48*AZ48,0)</f>
        <v>0</v>
      </c>
      <c r="BB48" s="279">
        <f t="shared" si="54"/>
        <v>0</v>
      </c>
      <c r="BC48" s="285">
        <f>IF($L48&gt;0,$L48*BB48,0)</f>
        <v>0</v>
      </c>
      <c r="BD48" s="280">
        <f>IF($L48&gt;0,AN48,0)</f>
        <v>0</v>
      </c>
      <c r="BE48" s="279">
        <f>IF($L48&gt;0,$L48*BD48,0)</f>
        <v>0</v>
      </c>
      <c r="BF48" s="279">
        <f>IF($L48&gt;0,AP48,0)</f>
        <v>0</v>
      </c>
      <c r="BG48" s="279">
        <f>IF($L48&gt;0,$L48*BF48,0)</f>
        <v>0</v>
      </c>
      <c r="BH48" s="279">
        <f>IF($L48&gt;0,AR48,0)</f>
        <v>0</v>
      </c>
      <c r="BI48" s="279">
        <f>IF($L48&gt;0,$L48*BH48,0)</f>
        <v>0</v>
      </c>
      <c r="BJ48" s="279">
        <f>IF($L48&gt;0,AT48,0)</f>
        <v>0</v>
      </c>
      <c r="BK48" s="285">
        <f>IF($L48&gt;0,$L48*BJ48,0)</f>
        <v>0</v>
      </c>
      <c r="BL48" s="304">
        <f>IF(F48=vstupy!F$6,"1",0)</f>
        <v>0</v>
      </c>
      <c r="BM48" s="280">
        <f t="shared" ref="BM48:CB48" si="55">IF($BL48="1",AF48,0)</f>
        <v>0</v>
      </c>
      <c r="BN48" s="279">
        <f t="shared" si="55"/>
        <v>0</v>
      </c>
      <c r="BO48" s="279">
        <f t="shared" si="55"/>
        <v>0</v>
      </c>
      <c r="BP48" s="279">
        <f t="shared" si="55"/>
        <v>0</v>
      </c>
      <c r="BQ48" s="279">
        <f t="shared" si="55"/>
        <v>0</v>
      </c>
      <c r="BR48" s="279">
        <f t="shared" si="55"/>
        <v>0</v>
      </c>
      <c r="BS48" s="279">
        <f t="shared" si="55"/>
        <v>0</v>
      </c>
      <c r="BT48" s="285">
        <f t="shared" si="55"/>
        <v>0</v>
      </c>
      <c r="BU48" s="280">
        <f t="shared" si="55"/>
        <v>0</v>
      </c>
      <c r="BV48" s="269">
        <f t="shared" si="55"/>
        <v>0</v>
      </c>
      <c r="BW48" s="269">
        <f t="shared" si="55"/>
        <v>0</v>
      </c>
      <c r="BX48" s="269">
        <f t="shared" si="55"/>
        <v>0</v>
      </c>
      <c r="BY48" s="269">
        <f t="shared" si="55"/>
        <v>0</v>
      </c>
      <c r="BZ48" s="269">
        <f t="shared" si="55"/>
        <v>0</v>
      </c>
      <c r="CA48" s="269">
        <f t="shared" si="55"/>
        <v>0</v>
      </c>
      <c r="CB48" s="270">
        <f t="shared" si="55"/>
        <v>0</v>
      </c>
      <c r="CC48" s="280">
        <f>IFERROR(IF($X48="N/A",Z48+AB48+AD48,X48+Z48+AB48+AD48),0)</f>
        <v>0</v>
      </c>
      <c r="CD48" s="285">
        <f>Y48+AA48+AC48+AE48</f>
        <v>0</v>
      </c>
    </row>
    <row r="49" spans="1:82" ht="12.6" customHeight="1" x14ac:dyDescent="0.2">
      <c r="B49" s="351"/>
      <c r="C49" s="330"/>
      <c r="D49" s="330"/>
      <c r="E49" s="330"/>
      <c r="F49" s="312"/>
      <c r="G49" s="326"/>
      <c r="H49" s="312"/>
      <c r="I49" s="312"/>
      <c r="J49" s="314"/>
      <c r="K49" s="312"/>
      <c r="L49" s="314"/>
      <c r="M49" s="312"/>
      <c r="N49" s="312"/>
      <c r="O49" s="312"/>
      <c r="P49" s="315"/>
      <c r="Q49" s="313"/>
      <c r="R49" s="311"/>
      <c r="S49" s="312"/>
      <c r="T49" s="153" t="s">
        <v>51</v>
      </c>
      <c r="U49" s="218">
        <f>IFERROR(VLOOKUP(T49,vstupy!$B$2:$C$12,2,FALSE),0)</f>
        <v>0</v>
      </c>
      <c r="V49" s="313"/>
      <c r="W49" s="338"/>
      <c r="X49" s="335"/>
      <c r="Y49" s="308"/>
      <c r="Z49" s="308"/>
      <c r="AA49" s="308"/>
      <c r="AB49" s="308"/>
      <c r="AC49" s="308"/>
      <c r="AD49" s="308"/>
      <c r="AE49" s="350"/>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51"/>
      <c r="C50" s="330"/>
      <c r="D50" s="330"/>
      <c r="E50" s="330"/>
      <c r="F50" s="312"/>
      <c r="G50" s="326"/>
      <c r="H50" s="312"/>
      <c r="I50" s="312"/>
      <c r="J50" s="314"/>
      <c r="K50" s="312"/>
      <c r="L50" s="314"/>
      <c r="M50" s="312"/>
      <c r="N50" s="312"/>
      <c r="O50" s="312"/>
      <c r="P50" s="315"/>
      <c r="Q50" s="313"/>
      <c r="R50" s="311"/>
      <c r="S50" s="312"/>
      <c r="T50" s="153" t="s">
        <v>51</v>
      </c>
      <c r="U50" s="218">
        <f>IFERROR(VLOOKUP(T50,vstupy!$B$2:$C$12,2,FALSE),0)</f>
        <v>0</v>
      </c>
      <c r="V50" s="313"/>
      <c r="W50" s="338"/>
      <c r="X50" s="336"/>
      <c r="Y50" s="308"/>
      <c r="Z50" s="308"/>
      <c r="AA50" s="308"/>
      <c r="AB50" s="308"/>
      <c r="AC50" s="308"/>
      <c r="AD50" s="308"/>
      <c r="AE50" s="350"/>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51">
        <v>15</v>
      </c>
      <c r="C51" s="330"/>
      <c r="D51" s="330"/>
      <c r="E51" s="330"/>
      <c r="F51" s="312" t="s">
        <v>177</v>
      </c>
      <c r="G51" s="326"/>
      <c r="H51" s="312"/>
      <c r="I51" s="312"/>
      <c r="J51" s="314">
        <f>IF(I51="N",0,I51)</f>
        <v>0</v>
      </c>
      <c r="K51" s="312"/>
      <c r="L51" s="314">
        <f>IF(K51="N",0,K51)</f>
        <v>0</v>
      </c>
      <c r="M51" s="312" t="s">
        <v>177</v>
      </c>
      <c r="N51" s="312"/>
      <c r="O51" s="312"/>
      <c r="P51" s="315"/>
      <c r="Q51" s="313" t="s">
        <v>50</v>
      </c>
      <c r="R51" s="311">
        <f>VLOOKUP(Q51,vstupy!$B$17:$C$27,2,FALSE)</f>
        <v>0</v>
      </c>
      <c r="S51" s="312"/>
      <c r="T51" s="153" t="s">
        <v>51</v>
      </c>
      <c r="U51" s="218">
        <f>IFERROR(VLOOKUP(T51,vstupy!$B$2:$C$12,2,FALSE),0)</f>
        <v>0</v>
      </c>
      <c r="V51" s="313" t="s">
        <v>50</v>
      </c>
      <c r="W51" s="337">
        <f>VLOOKUP(V51,vstupy!$B$17:$C$27,2,FALSE)</f>
        <v>0</v>
      </c>
      <c r="X51" s="335" t="str">
        <f>IFERROR(IF(J51=0,"N",N51/I51),0)</f>
        <v>N</v>
      </c>
      <c r="Y51" s="307">
        <f>N51</f>
        <v>0</v>
      </c>
      <c r="Z51" s="307" t="str">
        <f>IFERROR(IF(J51=0,"N",O51/I51),0)</f>
        <v>N</v>
      </c>
      <c r="AA51" s="307">
        <f>O51</f>
        <v>0</v>
      </c>
      <c r="AB51" s="307">
        <f>P51*R51</f>
        <v>0</v>
      </c>
      <c r="AC51" s="307">
        <f>IFERROR(AB51*J51,0)</f>
        <v>0</v>
      </c>
      <c r="AD51" s="348">
        <f>IF(S51&gt;0,IF(W51&gt;0,($G$6/160)*(S51/60)*W51,0),IF(W51&gt;0,($G$6/160)*((U51+U52+U53)/60)*W51,0))</f>
        <v>0</v>
      </c>
      <c r="AE51" s="349">
        <f>IFERROR(AD51*J51,0)</f>
        <v>0</v>
      </c>
      <c r="AF51" s="280">
        <f>IF($M51="In (zvyšuje náklady)",X51,0)</f>
        <v>0</v>
      </c>
      <c r="AG51" s="279">
        <f t="shared" ref="AG51:AM51" si="56">IF($M51="In (zvyšuje náklady)",Y51,0)</f>
        <v>0</v>
      </c>
      <c r="AH51" s="279">
        <f t="shared" si="56"/>
        <v>0</v>
      </c>
      <c r="AI51" s="279">
        <f t="shared" si="56"/>
        <v>0</v>
      </c>
      <c r="AJ51" s="279">
        <f t="shared" si="56"/>
        <v>0</v>
      </c>
      <c r="AK51" s="279">
        <f t="shared" si="56"/>
        <v>0</v>
      </c>
      <c r="AL51" s="279">
        <f t="shared" si="56"/>
        <v>0</v>
      </c>
      <c r="AM51" s="285">
        <f t="shared" si="56"/>
        <v>0</v>
      </c>
      <c r="AN51" s="296" t="str">
        <f t="shared" ref="AN51:AU51" si="57">IF($M51="In (zvyšuje náklady)",0,X51)</f>
        <v>N</v>
      </c>
      <c r="AO51" s="296">
        <f t="shared" si="57"/>
        <v>0</v>
      </c>
      <c r="AP51" s="296" t="str">
        <f t="shared" si="57"/>
        <v>N</v>
      </c>
      <c r="AQ51" s="296">
        <f t="shared" si="57"/>
        <v>0</v>
      </c>
      <c r="AR51" s="296">
        <f t="shared" si="57"/>
        <v>0</v>
      </c>
      <c r="AS51" s="296">
        <f t="shared" si="57"/>
        <v>0</v>
      </c>
      <c r="AT51" s="296">
        <f t="shared" si="57"/>
        <v>0</v>
      </c>
      <c r="AU51" s="294">
        <f t="shared" si="57"/>
        <v>0</v>
      </c>
      <c r="AV51" s="280">
        <f t="shared" ref="AV51:BB51" si="58">IF($L51&gt;0,AF51,0)</f>
        <v>0</v>
      </c>
      <c r="AW51" s="279">
        <f>IF($L51&gt;0,$L51*AV51,0)</f>
        <v>0</v>
      </c>
      <c r="AX51" s="279">
        <f t="shared" si="58"/>
        <v>0</v>
      </c>
      <c r="AY51" s="279">
        <f>IF($L51&gt;0,$L51*AX51,0)</f>
        <v>0</v>
      </c>
      <c r="AZ51" s="279">
        <f t="shared" si="58"/>
        <v>0</v>
      </c>
      <c r="BA51" s="279">
        <f>IF($L51&gt;0,$L51*AZ51,0)</f>
        <v>0</v>
      </c>
      <c r="BB51" s="279">
        <f t="shared" si="58"/>
        <v>0</v>
      </c>
      <c r="BC51" s="285">
        <f>IF($L51&gt;0,$L51*BB51,0)</f>
        <v>0</v>
      </c>
      <c r="BD51" s="280">
        <f>IF($L51&gt;0,AN51,0)</f>
        <v>0</v>
      </c>
      <c r="BE51" s="279">
        <f>IF($L51&gt;0,$L51*BD51,0)</f>
        <v>0</v>
      </c>
      <c r="BF51" s="279">
        <f>IF($L51&gt;0,AP51,0)</f>
        <v>0</v>
      </c>
      <c r="BG51" s="279">
        <f>IF($L51&gt;0,$L51*BF51,0)</f>
        <v>0</v>
      </c>
      <c r="BH51" s="279">
        <f>IF($L51&gt;0,AR51,0)</f>
        <v>0</v>
      </c>
      <c r="BI51" s="279">
        <f>IF($L51&gt;0,$L51*BH51,0)</f>
        <v>0</v>
      </c>
      <c r="BJ51" s="279">
        <f>IF($L51&gt;0,AT51,0)</f>
        <v>0</v>
      </c>
      <c r="BK51" s="285">
        <f>IF($L51&gt;0,$L51*BJ51,0)</f>
        <v>0</v>
      </c>
      <c r="BL51" s="304">
        <f>IF(F51=vstupy!F$6,"1",0)</f>
        <v>0</v>
      </c>
      <c r="BM51" s="280">
        <f t="shared" ref="BM51:CB51" si="59">IF($BL51="1",AF51,0)</f>
        <v>0</v>
      </c>
      <c r="BN51" s="279">
        <f t="shared" si="59"/>
        <v>0</v>
      </c>
      <c r="BO51" s="279">
        <f t="shared" si="59"/>
        <v>0</v>
      </c>
      <c r="BP51" s="279">
        <f t="shared" si="59"/>
        <v>0</v>
      </c>
      <c r="BQ51" s="279">
        <f t="shared" si="59"/>
        <v>0</v>
      </c>
      <c r="BR51" s="279">
        <f t="shared" si="59"/>
        <v>0</v>
      </c>
      <c r="BS51" s="279">
        <f t="shared" si="59"/>
        <v>0</v>
      </c>
      <c r="BT51" s="285">
        <f t="shared" si="59"/>
        <v>0</v>
      </c>
      <c r="BU51" s="280">
        <f t="shared" si="59"/>
        <v>0</v>
      </c>
      <c r="BV51" s="269">
        <f t="shared" si="59"/>
        <v>0</v>
      </c>
      <c r="BW51" s="269">
        <f t="shared" si="59"/>
        <v>0</v>
      </c>
      <c r="BX51" s="269">
        <f t="shared" si="59"/>
        <v>0</v>
      </c>
      <c r="BY51" s="269">
        <f t="shared" si="59"/>
        <v>0</v>
      </c>
      <c r="BZ51" s="269">
        <f t="shared" si="59"/>
        <v>0</v>
      </c>
      <c r="CA51" s="269">
        <f t="shared" si="59"/>
        <v>0</v>
      </c>
      <c r="CB51" s="270">
        <f t="shared" si="59"/>
        <v>0</v>
      </c>
      <c r="CC51" s="280">
        <f>IFERROR(IF($X51="N/A",Z51+AB51+AD51,X51+Z51+AB51+AD51),0)</f>
        <v>0</v>
      </c>
      <c r="CD51" s="285">
        <f>Y51+AA51+AC51+AE51</f>
        <v>0</v>
      </c>
    </row>
    <row r="52" spans="1:82" ht="12.6" customHeight="1" x14ac:dyDescent="0.2">
      <c r="A52" s="20"/>
      <c r="B52" s="351"/>
      <c r="C52" s="330"/>
      <c r="D52" s="330"/>
      <c r="E52" s="330"/>
      <c r="F52" s="312"/>
      <c r="G52" s="326"/>
      <c r="H52" s="312"/>
      <c r="I52" s="312"/>
      <c r="J52" s="314"/>
      <c r="K52" s="312"/>
      <c r="L52" s="314"/>
      <c r="M52" s="312"/>
      <c r="N52" s="312"/>
      <c r="O52" s="312"/>
      <c r="P52" s="315"/>
      <c r="Q52" s="313"/>
      <c r="R52" s="311"/>
      <c r="S52" s="312"/>
      <c r="T52" s="153" t="s">
        <v>51</v>
      </c>
      <c r="U52" s="218">
        <f>IFERROR(VLOOKUP(T52,vstupy!$B$2:$C$12,2,FALSE),0)</f>
        <v>0</v>
      </c>
      <c r="V52" s="313"/>
      <c r="W52" s="338"/>
      <c r="X52" s="335"/>
      <c r="Y52" s="308"/>
      <c r="Z52" s="308"/>
      <c r="AA52" s="308"/>
      <c r="AB52" s="308"/>
      <c r="AC52" s="308"/>
      <c r="AD52" s="308"/>
      <c r="AE52" s="350"/>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51"/>
      <c r="C53" s="330"/>
      <c r="D53" s="330"/>
      <c r="E53" s="330"/>
      <c r="F53" s="312"/>
      <c r="G53" s="326"/>
      <c r="H53" s="312"/>
      <c r="I53" s="312"/>
      <c r="J53" s="314"/>
      <c r="K53" s="312"/>
      <c r="L53" s="314"/>
      <c r="M53" s="312"/>
      <c r="N53" s="312"/>
      <c r="O53" s="312"/>
      <c r="P53" s="315"/>
      <c r="Q53" s="313"/>
      <c r="R53" s="311"/>
      <c r="S53" s="312"/>
      <c r="T53" s="153" t="s">
        <v>51</v>
      </c>
      <c r="U53" s="218">
        <f>IFERROR(VLOOKUP(T53,vstupy!$B$2:$C$12,2,FALSE),0)</f>
        <v>0</v>
      </c>
      <c r="V53" s="313"/>
      <c r="W53" s="338"/>
      <c r="X53" s="336"/>
      <c r="Y53" s="308"/>
      <c r="Z53" s="308"/>
      <c r="AA53" s="308"/>
      <c r="AB53" s="308"/>
      <c r="AC53" s="308"/>
      <c r="AD53" s="308"/>
      <c r="AE53" s="350"/>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51">
        <v>16</v>
      </c>
      <c r="C54" s="330"/>
      <c r="D54" s="330"/>
      <c r="E54" s="330"/>
      <c r="F54" s="312" t="s">
        <v>182</v>
      </c>
      <c r="G54" s="326"/>
      <c r="H54" s="312"/>
      <c r="I54" s="312"/>
      <c r="J54" s="314">
        <f>IF(I54="N",0,I54)</f>
        <v>0</v>
      </c>
      <c r="K54" s="312"/>
      <c r="L54" s="314">
        <f>IF(K54="N",0,K54)</f>
        <v>0</v>
      </c>
      <c r="M54" s="312" t="s">
        <v>177</v>
      </c>
      <c r="N54" s="312"/>
      <c r="O54" s="312"/>
      <c r="P54" s="315"/>
      <c r="Q54" s="313" t="s">
        <v>50</v>
      </c>
      <c r="R54" s="311">
        <f>VLOOKUP(Q54,vstupy!$B$17:$C$27,2,FALSE)</f>
        <v>0</v>
      </c>
      <c r="S54" s="312"/>
      <c r="T54" s="153" t="s">
        <v>51</v>
      </c>
      <c r="U54" s="218">
        <f>IFERROR(VLOOKUP(T54,vstupy!$B$2:$C$12,2,FALSE),0)</f>
        <v>0</v>
      </c>
      <c r="V54" s="313" t="s">
        <v>50</v>
      </c>
      <c r="W54" s="337">
        <f>VLOOKUP(V54,vstupy!$B$17:$C$27,2,FALSE)</f>
        <v>0</v>
      </c>
      <c r="X54" s="335" t="str">
        <f>IFERROR(IF(J54=0,"N",N54/I54),0)</f>
        <v>N</v>
      </c>
      <c r="Y54" s="307">
        <f>N54</f>
        <v>0</v>
      </c>
      <c r="Z54" s="307" t="str">
        <f>IFERROR(IF(J54=0,"N",O54/I54),0)</f>
        <v>N</v>
      </c>
      <c r="AA54" s="307">
        <f>O54</f>
        <v>0</v>
      </c>
      <c r="AB54" s="307">
        <f>P54*R54</f>
        <v>0</v>
      </c>
      <c r="AC54" s="307">
        <f>IFERROR(AB54*J54,0)</f>
        <v>0</v>
      </c>
      <c r="AD54" s="348">
        <f>IF(S54&gt;0,IF(W54&gt;0,($G$6/160)*(S54/60)*W54,0),IF(W54&gt;0,($G$6/160)*((U54+U55+U56)/60)*W54,0))</f>
        <v>0</v>
      </c>
      <c r="AE54" s="349">
        <f>IFERROR(AD54*J54,0)</f>
        <v>0</v>
      </c>
      <c r="AF54" s="280">
        <f>IF($M54="In (zvyšuje náklady)",X54,0)</f>
        <v>0</v>
      </c>
      <c r="AG54" s="279">
        <f t="shared" ref="AG54:AM54" si="60">IF($M54="In (zvyšuje náklady)",Y54,0)</f>
        <v>0</v>
      </c>
      <c r="AH54" s="279">
        <f t="shared" si="60"/>
        <v>0</v>
      </c>
      <c r="AI54" s="279">
        <f t="shared" si="60"/>
        <v>0</v>
      </c>
      <c r="AJ54" s="279">
        <f t="shared" si="60"/>
        <v>0</v>
      </c>
      <c r="AK54" s="279">
        <f t="shared" si="60"/>
        <v>0</v>
      </c>
      <c r="AL54" s="279">
        <f t="shared" si="60"/>
        <v>0</v>
      </c>
      <c r="AM54" s="285">
        <f t="shared" si="60"/>
        <v>0</v>
      </c>
      <c r="AN54" s="296" t="str">
        <f t="shared" ref="AN54:AU54" si="61">IF($M54="In (zvyšuje náklady)",0,X54)</f>
        <v>N</v>
      </c>
      <c r="AO54" s="296">
        <f t="shared" si="61"/>
        <v>0</v>
      </c>
      <c r="AP54" s="296" t="str">
        <f t="shared" si="61"/>
        <v>N</v>
      </c>
      <c r="AQ54" s="296">
        <f t="shared" si="61"/>
        <v>0</v>
      </c>
      <c r="AR54" s="296">
        <f t="shared" si="61"/>
        <v>0</v>
      </c>
      <c r="AS54" s="296">
        <f t="shared" si="61"/>
        <v>0</v>
      </c>
      <c r="AT54" s="296">
        <f t="shared" si="61"/>
        <v>0</v>
      </c>
      <c r="AU54" s="294">
        <f t="shared" si="61"/>
        <v>0</v>
      </c>
      <c r="AV54" s="280">
        <f t="shared" ref="AV54:BB54" si="62">IF($L54&gt;0,AF54,0)</f>
        <v>0</v>
      </c>
      <c r="AW54" s="279">
        <f>IF($L54&gt;0,$L54*AV54,0)</f>
        <v>0</v>
      </c>
      <c r="AX54" s="279">
        <f t="shared" si="62"/>
        <v>0</v>
      </c>
      <c r="AY54" s="279">
        <f>IF($L54&gt;0,$L54*AX54,0)</f>
        <v>0</v>
      </c>
      <c r="AZ54" s="279">
        <f t="shared" si="62"/>
        <v>0</v>
      </c>
      <c r="BA54" s="279">
        <f>IF($L54&gt;0,$L54*AZ54,0)</f>
        <v>0</v>
      </c>
      <c r="BB54" s="279">
        <f t="shared" si="62"/>
        <v>0</v>
      </c>
      <c r="BC54" s="285">
        <f>IF($L54&gt;0,$L54*BB54,0)</f>
        <v>0</v>
      </c>
      <c r="BD54" s="280">
        <f>IF($L54&gt;0,AN54,0)</f>
        <v>0</v>
      </c>
      <c r="BE54" s="279">
        <f>IF($L54&gt;0,$L54*BD54,0)</f>
        <v>0</v>
      </c>
      <c r="BF54" s="279">
        <f>IF($L54&gt;0,AP54,0)</f>
        <v>0</v>
      </c>
      <c r="BG54" s="279">
        <f>IF($L54&gt;0,$L54*BF54,0)</f>
        <v>0</v>
      </c>
      <c r="BH54" s="279">
        <f>IF($L54&gt;0,AR54,0)</f>
        <v>0</v>
      </c>
      <c r="BI54" s="279">
        <f>IF($L54&gt;0,$L54*BH54,0)</f>
        <v>0</v>
      </c>
      <c r="BJ54" s="279">
        <f>IF($L54&gt;0,AT54,0)</f>
        <v>0</v>
      </c>
      <c r="BK54" s="285">
        <f>IF($L54&gt;0,$L54*BJ54,0)</f>
        <v>0</v>
      </c>
      <c r="BL54" s="304">
        <f>IF(F54=vstupy!F$6,"1",0)</f>
        <v>0</v>
      </c>
      <c r="BM54" s="280">
        <f t="shared" ref="BM54:CB54" si="63">IF($BL54="1",AF54,0)</f>
        <v>0</v>
      </c>
      <c r="BN54" s="279">
        <f t="shared" si="63"/>
        <v>0</v>
      </c>
      <c r="BO54" s="279">
        <f t="shared" si="63"/>
        <v>0</v>
      </c>
      <c r="BP54" s="279">
        <f t="shared" si="63"/>
        <v>0</v>
      </c>
      <c r="BQ54" s="279">
        <f t="shared" si="63"/>
        <v>0</v>
      </c>
      <c r="BR54" s="279">
        <f t="shared" si="63"/>
        <v>0</v>
      </c>
      <c r="BS54" s="279">
        <f t="shared" si="63"/>
        <v>0</v>
      </c>
      <c r="BT54" s="285">
        <f t="shared" si="63"/>
        <v>0</v>
      </c>
      <c r="BU54" s="280">
        <f t="shared" si="63"/>
        <v>0</v>
      </c>
      <c r="BV54" s="269">
        <f t="shared" si="63"/>
        <v>0</v>
      </c>
      <c r="BW54" s="269">
        <f t="shared" si="63"/>
        <v>0</v>
      </c>
      <c r="BX54" s="269">
        <f t="shared" si="63"/>
        <v>0</v>
      </c>
      <c r="BY54" s="269">
        <f t="shared" si="63"/>
        <v>0</v>
      </c>
      <c r="BZ54" s="269">
        <f t="shared" si="63"/>
        <v>0</v>
      </c>
      <c r="CA54" s="269">
        <f t="shared" si="63"/>
        <v>0</v>
      </c>
      <c r="CB54" s="270">
        <f t="shared" si="63"/>
        <v>0</v>
      </c>
      <c r="CC54" s="280">
        <f>IFERROR(IF($X54="N/A",Z54+AB54+AD54,X54+Z54+AB54+AD54),0)</f>
        <v>0</v>
      </c>
      <c r="CD54" s="285">
        <f>Y54+AA54+AC54+AE54</f>
        <v>0</v>
      </c>
    </row>
    <row r="55" spans="1:82" ht="12.6" customHeight="1" x14ac:dyDescent="0.2">
      <c r="B55" s="351"/>
      <c r="C55" s="330"/>
      <c r="D55" s="330"/>
      <c r="E55" s="330"/>
      <c r="F55" s="312"/>
      <c r="G55" s="326"/>
      <c r="H55" s="312"/>
      <c r="I55" s="312"/>
      <c r="J55" s="314"/>
      <c r="K55" s="312"/>
      <c r="L55" s="314"/>
      <c r="M55" s="312"/>
      <c r="N55" s="312"/>
      <c r="O55" s="312"/>
      <c r="P55" s="315"/>
      <c r="Q55" s="313"/>
      <c r="R55" s="311"/>
      <c r="S55" s="312"/>
      <c r="T55" s="153" t="s">
        <v>51</v>
      </c>
      <c r="U55" s="218">
        <f>IFERROR(VLOOKUP(T55,vstupy!$B$2:$C$12,2,FALSE),0)</f>
        <v>0</v>
      </c>
      <c r="V55" s="313"/>
      <c r="W55" s="338"/>
      <c r="X55" s="335"/>
      <c r="Y55" s="308"/>
      <c r="Z55" s="308"/>
      <c r="AA55" s="308"/>
      <c r="AB55" s="308"/>
      <c r="AC55" s="308"/>
      <c r="AD55" s="308"/>
      <c r="AE55" s="350"/>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51"/>
      <c r="C56" s="330"/>
      <c r="D56" s="330"/>
      <c r="E56" s="330"/>
      <c r="F56" s="312"/>
      <c r="G56" s="326"/>
      <c r="H56" s="312"/>
      <c r="I56" s="312"/>
      <c r="J56" s="314"/>
      <c r="K56" s="312"/>
      <c r="L56" s="314"/>
      <c r="M56" s="312"/>
      <c r="N56" s="312"/>
      <c r="O56" s="312"/>
      <c r="P56" s="315"/>
      <c r="Q56" s="313"/>
      <c r="R56" s="311"/>
      <c r="S56" s="312"/>
      <c r="T56" s="153" t="s">
        <v>51</v>
      </c>
      <c r="U56" s="218">
        <f>IFERROR(VLOOKUP(T56,vstupy!$B$2:$C$12,2,FALSE),0)</f>
        <v>0</v>
      </c>
      <c r="V56" s="313"/>
      <c r="W56" s="338"/>
      <c r="X56" s="336"/>
      <c r="Y56" s="308"/>
      <c r="Z56" s="308"/>
      <c r="AA56" s="308"/>
      <c r="AB56" s="308"/>
      <c r="AC56" s="308"/>
      <c r="AD56" s="308"/>
      <c r="AE56" s="350"/>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51">
        <v>17</v>
      </c>
      <c r="C57" s="330"/>
      <c r="D57" s="330"/>
      <c r="E57" s="330"/>
      <c r="F57" s="312"/>
      <c r="G57" s="326"/>
      <c r="H57" s="312"/>
      <c r="I57" s="312"/>
      <c r="J57" s="314">
        <f>IF(I57="N",0,I57)</f>
        <v>0</v>
      </c>
      <c r="K57" s="312"/>
      <c r="L57" s="314">
        <f>IF(K57="N",0,K57)</f>
        <v>0</v>
      </c>
      <c r="M57" s="312" t="s">
        <v>177</v>
      </c>
      <c r="N57" s="312"/>
      <c r="O57" s="312"/>
      <c r="P57" s="315"/>
      <c r="Q57" s="313" t="s">
        <v>50</v>
      </c>
      <c r="R57" s="311">
        <f>VLOOKUP(Q57,vstupy!$B$17:$C$27,2,FALSE)</f>
        <v>0</v>
      </c>
      <c r="S57" s="312"/>
      <c r="T57" s="153" t="s">
        <v>51</v>
      </c>
      <c r="U57" s="218">
        <f>IFERROR(VLOOKUP(T57,vstupy!$B$2:$C$12,2,FALSE),0)</f>
        <v>0</v>
      </c>
      <c r="V57" s="313" t="s">
        <v>50</v>
      </c>
      <c r="W57" s="337">
        <f>VLOOKUP(V57,vstupy!$B$17:$C$27,2,FALSE)</f>
        <v>0</v>
      </c>
      <c r="X57" s="335" t="str">
        <f>IFERROR(IF(J57=0,"N",N57/I57),0)</f>
        <v>N</v>
      </c>
      <c r="Y57" s="307">
        <f>N57</f>
        <v>0</v>
      </c>
      <c r="Z57" s="307" t="str">
        <f>IFERROR(IF(J57=0,"N",O57/I57),0)</f>
        <v>N</v>
      </c>
      <c r="AA57" s="307">
        <f>O57</f>
        <v>0</v>
      </c>
      <c r="AB57" s="307">
        <f>P57*R57</f>
        <v>0</v>
      </c>
      <c r="AC57" s="307">
        <f>IFERROR(AB57*J57,0)</f>
        <v>0</v>
      </c>
      <c r="AD57" s="348">
        <f>IF(S57&gt;0,IF(W57&gt;0,($G$6/160)*(S57/60)*W57,0),IF(W57&gt;0,($G$6/160)*((U57+U58+U59)/60)*W57,0))</f>
        <v>0</v>
      </c>
      <c r="AE57" s="349">
        <f>IFERROR(AD57*J57,0)</f>
        <v>0</v>
      </c>
      <c r="AF57" s="280">
        <f>IF($M57="In (zvyšuje náklady)",X57,0)</f>
        <v>0</v>
      </c>
      <c r="AG57" s="279">
        <f t="shared" ref="AG57:AM57" si="64">IF($M57="In (zvyšuje náklady)",Y57,0)</f>
        <v>0</v>
      </c>
      <c r="AH57" s="279">
        <f t="shared" si="64"/>
        <v>0</v>
      </c>
      <c r="AI57" s="279">
        <f t="shared" si="64"/>
        <v>0</v>
      </c>
      <c r="AJ57" s="279">
        <f t="shared" si="64"/>
        <v>0</v>
      </c>
      <c r="AK57" s="279">
        <f t="shared" si="64"/>
        <v>0</v>
      </c>
      <c r="AL57" s="279">
        <f t="shared" si="64"/>
        <v>0</v>
      </c>
      <c r="AM57" s="285">
        <f t="shared" si="64"/>
        <v>0</v>
      </c>
      <c r="AN57" s="296" t="str">
        <f t="shared" ref="AN57:AU57" si="65">IF($M57="In (zvyšuje náklady)",0,X57)</f>
        <v>N</v>
      </c>
      <c r="AO57" s="296">
        <f t="shared" si="65"/>
        <v>0</v>
      </c>
      <c r="AP57" s="296" t="str">
        <f t="shared" si="65"/>
        <v>N</v>
      </c>
      <c r="AQ57" s="296">
        <f t="shared" si="65"/>
        <v>0</v>
      </c>
      <c r="AR57" s="296">
        <f t="shared" si="65"/>
        <v>0</v>
      </c>
      <c r="AS57" s="296">
        <f t="shared" si="65"/>
        <v>0</v>
      </c>
      <c r="AT57" s="296">
        <f t="shared" si="65"/>
        <v>0</v>
      </c>
      <c r="AU57" s="294">
        <f t="shared" si="65"/>
        <v>0</v>
      </c>
      <c r="AV57" s="280">
        <f t="shared" ref="AV57:BB57" si="66">IF($L57&gt;0,AF57,0)</f>
        <v>0</v>
      </c>
      <c r="AW57" s="279">
        <f>IF($L57&gt;0,$L57*AV57,0)</f>
        <v>0</v>
      </c>
      <c r="AX57" s="279">
        <f t="shared" si="66"/>
        <v>0</v>
      </c>
      <c r="AY57" s="279">
        <f>IF($L57&gt;0,$L57*AX57,0)</f>
        <v>0</v>
      </c>
      <c r="AZ57" s="279">
        <f t="shared" si="66"/>
        <v>0</v>
      </c>
      <c r="BA57" s="279">
        <f>IF($L57&gt;0,$L57*AZ57,0)</f>
        <v>0</v>
      </c>
      <c r="BB57" s="279">
        <f t="shared" si="66"/>
        <v>0</v>
      </c>
      <c r="BC57" s="285">
        <f>IF($L57&gt;0,$L57*BB57,0)</f>
        <v>0</v>
      </c>
      <c r="BD57" s="280">
        <f>IF($L57&gt;0,AN57,0)</f>
        <v>0</v>
      </c>
      <c r="BE57" s="279">
        <f>IF($L57&gt;0,$L57*BD57,0)</f>
        <v>0</v>
      </c>
      <c r="BF57" s="279">
        <f>IF($L57&gt;0,AP57,0)</f>
        <v>0</v>
      </c>
      <c r="BG57" s="279">
        <f>IF($L57&gt;0,$L57*BF57,0)</f>
        <v>0</v>
      </c>
      <c r="BH57" s="279">
        <f>IF($L57&gt;0,AR57,0)</f>
        <v>0</v>
      </c>
      <c r="BI57" s="279">
        <f>IF($L57&gt;0,$L57*BH57,0)</f>
        <v>0</v>
      </c>
      <c r="BJ57" s="279">
        <f>IF($L57&gt;0,AT57,0)</f>
        <v>0</v>
      </c>
      <c r="BK57" s="285">
        <f>IF($L57&gt;0,$L57*BJ57,0)</f>
        <v>0</v>
      </c>
      <c r="BL57" s="304">
        <f>IF(F57=vstupy!F$6,"1",0)</f>
        <v>0</v>
      </c>
      <c r="BM57" s="280">
        <f t="shared" ref="BM57:CB57" si="67">IF($BL57="1",AF57,0)</f>
        <v>0</v>
      </c>
      <c r="BN57" s="279">
        <f t="shared" si="67"/>
        <v>0</v>
      </c>
      <c r="BO57" s="279">
        <f t="shared" si="67"/>
        <v>0</v>
      </c>
      <c r="BP57" s="279">
        <f t="shared" si="67"/>
        <v>0</v>
      </c>
      <c r="BQ57" s="279">
        <f t="shared" si="67"/>
        <v>0</v>
      </c>
      <c r="BR57" s="279">
        <f t="shared" si="67"/>
        <v>0</v>
      </c>
      <c r="BS57" s="279">
        <f t="shared" si="67"/>
        <v>0</v>
      </c>
      <c r="BT57" s="285">
        <f t="shared" si="67"/>
        <v>0</v>
      </c>
      <c r="BU57" s="280">
        <f t="shared" si="67"/>
        <v>0</v>
      </c>
      <c r="BV57" s="269">
        <f t="shared" si="67"/>
        <v>0</v>
      </c>
      <c r="BW57" s="269">
        <f t="shared" si="67"/>
        <v>0</v>
      </c>
      <c r="BX57" s="269">
        <f t="shared" si="67"/>
        <v>0</v>
      </c>
      <c r="BY57" s="269">
        <f t="shared" si="67"/>
        <v>0</v>
      </c>
      <c r="BZ57" s="269">
        <f t="shared" si="67"/>
        <v>0</v>
      </c>
      <c r="CA57" s="269">
        <f t="shared" si="67"/>
        <v>0</v>
      </c>
      <c r="CB57" s="270">
        <f t="shared" si="67"/>
        <v>0</v>
      </c>
      <c r="CC57" s="280">
        <f>IFERROR(IF($X57="N/A",Z57+AB57+AD57,X57+Z57+AB57+AD57),0)</f>
        <v>0</v>
      </c>
      <c r="CD57" s="285">
        <f>Y57+AA57+AC57+AE57</f>
        <v>0</v>
      </c>
    </row>
    <row r="58" spans="1:82" ht="12.6" customHeight="1" x14ac:dyDescent="0.2">
      <c r="B58" s="351"/>
      <c r="C58" s="330"/>
      <c r="D58" s="330"/>
      <c r="E58" s="330"/>
      <c r="F58" s="312"/>
      <c r="G58" s="326"/>
      <c r="H58" s="312"/>
      <c r="I58" s="312"/>
      <c r="J58" s="314"/>
      <c r="K58" s="312"/>
      <c r="L58" s="314"/>
      <c r="M58" s="312"/>
      <c r="N58" s="312"/>
      <c r="O58" s="312"/>
      <c r="P58" s="315"/>
      <c r="Q58" s="313"/>
      <c r="R58" s="311"/>
      <c r="S58" s="312"/>
      <c r="T58" s="153" t="s">
        <v>51</v>
      </c>
      <c r="U58" s="218">
        <f>IFERROR(VLOOKUP(T58,vstupy!$B$2:$C$12,2,FALSE),0)</f>
        <v>0</v>
      </c>
      <c r="V58" s="313"/>
      <c r="W58" s="338"/>
      <c r="X58" s="335"/>
      <c r="Y58" s="308"/>
      <c r="Z58" s="308"/>
      <c r="AA58" s="308"/>
      <c r="AB58" s="308"/>
      <c r="AC58" s="308"/>
      <c r="AD58" s="308"/>
      <c r="AE58" s="350"/>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51"/>
      <c r="C59" s="330"/>
      <c r="D59" s="330"/>
      <c r="E59" s="330"/>
      <c r="F59" s="312"/>
      <c r="G59" s="326"/>
      <c r="H59" s="312"/>
      <c r="I59" s="312"/>
      <c r="J59" s="314"/>
      <c r="K59" s="312"/>
      <c r="L59" s="314"/>
      <c r="M59" s="312"/>
      <c r="N59" s="312"/>
      <c r="O59" s="312"/>
      <c r="P59" s="315"/>
      <c r="Q59" s="313"/>
      <c r="R59" s="311"/>
      <c r="S59" s="312"/>
      <c r="T59" s="153" t="s">
        <v>51</v>
      </c>
      <c r="U59" s="218">
        <f>IFERROR(VLOOKUP(T59,vstupy!$B$2:$C$12,2,FALSE),0)</f>
        <v>0</v>
      </c>
      <c r="V59" s="313"/>
      <c r="W59" s="338"/>
      <c r="X59" s="336"/>
      <c r="Y59" s="308"/>
      <c r="Z59" s="308"/>
      <c r="AA59" s="308"/>
      <c r="AB59" s="308"/>
      <c r="AC59" s="308"/>
      <c r="AD59" s="308"/>
      <c r="AE59" s="350"/>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51">
        <v>18</v>
      </c>
      <c r="C60" s="330"/>
      <c r="D60" s="330"/>
      <c r="E60" s="330"/>
      <c r="F60" s="312" t="s">
        <v>177</v>
      </c>
      <c r="G60" s="326"/>
      <c r="H60" s="312"/>
      <c r="I60" s="312"/>
      <c r="J60" s="314">
        <f>IF(I60="N",0,I60)</f>
        <v>0</v>
      </c>
      <c r="K60" s="312"/>
      <c r="L60" s="314">
        <f>IF(K60="N",0,K60)</f>
        <v>0</v>
      </c>
      <c r="M60" s="312" t="s">
        <v>177</v>
      </c>
      <c r="N60" s="312"/>
      <c r="O60" s="312"/>
      <c r="P60" s="315"/>
      <c r="Q60" s="313" t="s">
        <v>50</v>
      </c>
      <c r="R60" s="311">
        <f>VLOOKUP(Q60,vstupy!$B$17:$C$27,2,FALSE)</f>
        <v>0</v>
      </c>
      <c r="S60" s="312"/>
      <c r="T60" s="153" t="s">
        <v>51</v>
      </c>
      <c r="U60" s="218">
        <f>IFERROR(VLOOKUP(T60,vstupy!$B$2:$C$12,2,FALSE),0)</f>
        <v>0</v>
      </c>
      <c r="V60" s="313" t="s">
        <v>50</v>
      </c>
      <c r="W60" s="337">
        <f>VLOOKUP(V60,vstupy!$B$17:$C$27,2,FALSE)</f>
        <v>0</v>
      </c>
      <c r="X60" s="335" t="str">
        <f>IFERROR(IF(J60=0,"N",N60/I60),0)</f>
        <v>N</v>
      </c>
      <c r="Y60" s="307">
        <f>N60</f>
        <v>0</v>
      </c>
      <c r="Z60" s="307" t="str">
        <f>IFERROR(IF(J60=0,"N",O60/I60),0)</f>
        <v>N</v>
      </c>
      <c r="AA60" s="307">
        <f>O60</f>
        <v>0</v>
      </c>
      <c r="AB60" s="307">
        <f>P60*R60</f>
        <v>0</v>
      </c>
      <c r="AC60" s="307">
        <f>IFERROR(AB60*J60,0)</f>
        <v>0</v>
      </c>
      <c r="AD60" s="348">
        <f>IF(S60&gt;0,IF(W60&gt;0,($G$6/160)*(S60/60)*W60,0),IF(W60&gt;0,($G$6/160)*((U60+U61+U62)/60)*W60,0))</f>
        <v>0</v>
      </c>
      <c r="AE60" s="349">
        <f>IFERROR(AD60*J60,0)</f>
        <v>0</v>
      </c>
      <c r="AF60" s="280">
        <f>IF($M60="In (zvyšuje náklady)",X60,0)</f>
        <v>0</v>
      </c>
      <c r="AG60" s="279">
        <f t="shared" ref="AG60:AM60" si="68">IF($M60="In (zvyšuje náklady)",Y60,0)</f>
        <v>0</v>
      </c>
      <c r="AH60" s="279">
        <f t="shared" si="68"/>
        <v>0</v>
      </c>
      <c r="AI60" s="279">
        <f t="shared" si="68"/>
        <v>0</v>
      </c>
      <c r="AJ60" s="279">
        <f t="shared" si="68"/>
        <v>0</v>
      </c>
      <c r="AK60" s="279">
        <f t="shared" si="68"/>
        <v>0</v>
      </c>
      <c r="AL60" s="279">
        <f t="shared" si="68"/>
        <v>0</v>
      </c>
      <c r="AM60" s="285">
        <f t="shared" si="68"/>
        <v>0</v>
      </c>
      <c r="AN60" s="296" t="str">
        <f t="shared" ref="AN60:AU60" si="69">IF($M60="In (zvyšuje náklady)",0,X60)</f>
        <v>N</v>
      </c>
      <c r="AO60" s="296">
        <f t="shared" si="69"/>
        <v>0</v>
      </c>
      <c r="AP60" s="296" t="str">
        <f t="shared" si="69"/>
        <v>N</v>
      </c>
      <c r="AQ60" s="296">
        <f t="shared" si="69"/>
        <v>0</v>
      </c>
      <c r="AR60" s="296">
        <f t="shared" si="69"/>
        <v>0</v>
      </c>
      <c r="AS60" s="296">
        <f t="shared" si="69"/>
        <v>0</v>
      </c>
      <c r="AT60" s="296">
        <f t="shared" si="69"/>
        <v>0</v>
      </c>
      <c r="AU60" s="294">
        <f t="shared" si="69"/>
        <v>0</v>
      </c>
      <c r="AV60" s="280">
        <f t="shared" ref="AV60:BB60" si="70">IF($L60&gt;0,AF60,0)</f>
        <v>0</v>
      </c>
      <c r="AW60" s="279">
        <f>IF($L60&gt;0,$L60*AV60,0)</f>
        <v>0</v>
      </c>
      <c r="AX60" s="279">
        <f t="shared" si="70"/>
        <v>0</v>
      </c>
      <c r="AY60" s="279">
        <f>IF($L60&gt;0,$L60*AX60,0)</f>
        <v>0</v>
      </c>
      <c r="AZ60" s="279">
        <f t="shared" si="70"/>
        <v>0</v>
      </c>
      <c r="BA60" s="279">
        <f>IF($L60&gt;0,$L60*AZ60,0)</f>
        <v>0</v>
      </c>
      <c r="BB60" s="279">
        <f t="shared" si="70"/>
        <v>0</v>
      </c>
      <c r="BC60" s="285">
        <f>IF($L60&gt;0,$L60*BB60,0)</f>
        <v>0</v>
      </c>
      <c r="BD60" s="280">
        <f>IF($L60&gt;0,AN60,0)</f>
        <v>0</v>
      </c>
      <c r="BE60" s="279">
        <f>IF($L60&gt;0,$L60*BD60,0)</f>
        <v>0</v>
      </c>
      <c r="BF60" s="279">
        <f>IF($L60&gt;0,AP60,0)</f>
        <v>0</v>
      </c>
      <c r="BG60" s="279">
        <f>IF($L60&gt;0,$L60*BF60,0)</f>
        <v>0</v>
      </c>
      <c r="BH60" s="279">
        <f>IF($L60&gt;0,AR60,0)</f>
        <v>0</v>
      </c>
      <c r="BI60" s="279">
        <f>IF($L60&gt;0,$L60*BH60,0)</f>
        <v>0</v>
      </c>
      <c r="BJ60" s="279">
        <f>IF($L60&gt;0,AT60,0)</f>
        <v>0</v>
      </c>
      <c r="BK60" s="285">
        <f>IF($L60&gt;0,$L60*BJ60,0)</f>
        <v>0</v>
      </c>
      <c r="BL60" s="304">
        <f>IF(F60=vstupy!F$6,"1",0)</f>
        <v>0</v>
      </c>
      <c r="BM60" s="280">
        <f t="shared" ref="BM60:CB60" si="71">IF($BL60="1",AF60,0)</f>
        <v>0</v>
      </c>
      <c r="BN60" s="279">
        <f t="shared" si="71"/>
        <v>0</v>
      </c>
      <c r="BO60" s="279">
        <f t="shared" si="71"/>
        <v>0</v>
      </c>
      <c r="BP60" s="279">
        <f t="shared" si="71"/>
        <v>0</v>
      </c>
      <c r="BQ60" s="279">
        <f t="shared" si="71"/>
        <v>0</v>
      </c>
      <c r="BR60" s="279">
        <f t="shared" si="71"/>
        <v>0</v>
      </c>
      <c r="BS60" s="279">
        <f t="shared" si="71"/>
        <v>0</v>
      </c>
      <c r="BT60" s="285">
        <f t="shared" si="71"/>
        <v>0</v>
      </c>
      <c r="BU60" s="280">
        <f t="shared" si="71"/>
        <v>0</v>
      </c>
      <c r="BV60" s="269">
        <f t="shared" si="71"/>
        <v>0</v>
      </c>
      <c r="BW60" s="269">
        <f t="shared" si="71"/>
        <v>0</v>
      </c>
      <c r="BX60" s="269">
        <f t="shared" si="71"/>
        <v>0</v>
      </c>
      <c r="BY60" s="269">
        <f t="shared" si="71"/>
        <v>0</v>
      </c>
      <c r="BZ60" s="269">
        <f t="shared" si="71"/>
        <v>0</v>
      </c>
      <c r="CA60" s="269">
        <f t="shared" si="71"/>
        <v>0</v>
      </c>
      <c r="CB60" s="270">
        <f t="shared" si="71"/>
        <v>0</v>
      </c>
      <c r="CC60" s="280">
        <f>IFERROR(IF($X60="N/A",Z60+AB60+AD60,X60+Z60+AB60+AD60),0)</f>
        <v>0</v>
      </c>
      <c r="CD60" s="285">
        <f>Y60+AA60+AC60+AE60</f>
        <v>0</v>
      </c>
    </row>
    <row r="61" spans="1:82" ht="12.6" customHeight="1" x14ac:dyDescent="0.2">
      <c r="A61" s="20"/>
      <c r="B61" s="351"/>
      <c r="C61" s="330"/>
      <c r="D61" s="330"/>
      <c r="E61" s="330"/>
      <c r="F61" s="312"/>
      <c r="G61" s="326"/>
      <c r="H61" s="312"/>
      <c r="I61" s="312"/>
      <c r="J61" s="314"/>
      <c r="K61" s="312"/>
      <c r="L61" s="314"/>
      <c r="M61" s="312"/>
      <c r="N61" s="312"/>
      <c r="O61" s="312"/>
      <c r="P61" s="315"/>
      <c r="Q61" s="313"/>
      <c r="R61" s="311"/>
      <c r="S61" s="312"/>
      <c r="T61" s="153" t="s">
        <v>51</v>
      </c>
      <c r="U61" s="218">
        <f>IFERROR(VLOOKUP(T61,vstupy!$B$2:$C$12,2,FALSE),0)</f>
        <v>0</v>
      </c>
      <c r="V61" s="313"/>
      <c r="W61" s="338"/>
      <c r="X61" s="335"/>
      <c r="Y61" s="308"/>
      <c r="Z61" s="308"/>
      <c r="AA61" s="308"/>
      <c r="AB61" s="308"/>
      <c r="AC61" s="308"/>
      <c r="AD61" s="308"/>
      <c r="AE61" s="350"/>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51"/>
      <c r="C62" s="330"/>
      <c r="D62" s="330"/>
      <c r="E62" s="330"/>
      <c r="F62" s="312"/>
      <c r="G62" s="326"/>
      <c r="H62" s="312"/>
      <c r="I62" s="312"/>
      <c r="J62" s="314"/>
      <c r="K62" s="312"/>
      <c r="L62" s="314"/>
      <c r="M62" s="312"/>
      <c r="N62" s="312"/>
      <c r="O62" s="312"/>
      <c r="P62" s="315"/>
      <c r="Q62" s="313"/>
      <c r="R62" s="311"/>
      <c r="S62" s="312"/>
      <c r="T62" s="153" t="s">
        <v>51</v>
      </c>
      <c r="U62" s="218">
        <f>IFERROR(VLOOKUP(T62,vstupy!$B$2:$C$12,2,FALSE),0)</f>
        <v>0</v>
      </c>
      <c r="V62" s="313"/>
      <c r="W62" s="338"/>
      <c r="X62" s="336"/>
      <c r="Y62" s="308"/>
      <c r="Z62" s="308"/>
      <c r="AA62" s="308"/>
      <c r="AB62" s="308"/>
      <c r="AC62" s="308"/>
      <c r="AD62" s="308"/>
      <c r="AE62" s="350"/>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51">
        <v>19</v>
      </c>
      <c r="C63" s="330"/>
      <c r="D63" s="330"/>
      <c r="E63" s="330"/>
      <c r="F63" s="312" t="s">
        <v>177</v>
      </c>
      <c r="G63" s="326"/>
      <c r="H63" s="312"/>
      <c r="I63" s="312"/>
      <c r="J63" s="314">
        <f>IF(I63="N",0,I63)</f>
        <v>0</v>
      </c>
      <c r="K63" s="312"/>
      <c r="L63" s="314">
        <f>IF(K63="N",0,K63)</f>
        <v>0</v>
      </c>
      <c r="M63" s="312" t="s">
        <v>177</v>
      </c>
      <c r="N63" s="312"/>
      <c r="O63" s="312"/>
      <c r="P63" s="315"/>
      <c r="Q63" s="313" t="s">
        <v>50</v>
      </c>
      <c r="R63" s="311">
        <f>VLOOKUP(Q63,vstupy!$B$17:$C$27,2,FALSE)</f>
        <v>0</v>
      </c>
      <c r="S63" s="312"/>
      <c r="T63" s="153" t="s">
        <v>51</v>
      </c>
      <c r="U63" s="218">
        <f>IFERROR(VLOOKUP(T63,vstupy!$B$2:$C$12,2,FALSE),0)</f>
        <v>0</v>
      </c>
      <c r="V63" s="313" t="s">
        <v>50</v>
      </c>
      <c r="W63" s="337">
        <f>VLOOKUP(V63,vstupy!$B$17:$C$27,2,FALSE)</f>
        <v>0</v>
      </c>
      <c r="X63" s="335" t="str">
        <f>IFERROR(IF(J63=0,"N",N63/I63),0)</f>
        <v>N</v>
      </c>
      <c r="Y63" s="307">
        <f>N63</f>
        <v>0</v>
      </c>
      <c r="Z63" s="307" t="str">
        <f>IFERROR(IF(J63=0,"N",O63/I63),0)</f>
        <v>N</v>
      </c>
      <c r="AA63" s="307">
        <f>O63</f>
        <v>0</v>
      </c>
      <c r="AB63" s="307">
        <f>P63*R63</f>
        <v>0</v>
      </c>
      <c r="AC63" s="307">
        <f>IFERROR(AB63*J63,0)</f>
        <v>0</v>
      </c>
      <c r="AD63" s="348">
        <f>IF(S63&gt;0,IF(W63&gt;0,($G$6/160)*(S63/60)*W63,0),IF(W63&gt;0,($G$6/160)*((U63+U64+U65)/60)*W63,0))</f>
        <v>0</v>
      </c>
      <c r="AE63" s="349">
        <f>IFERROR(AD63*J63,0)</f>
        <v>0</v>
      </c>
      <c r="AF63" s="280">
        <f>IF($M63="In (zvyšuje náklady)",X63,0)</f>
        <v>0</v>
      </c>
      <c r="AG63" s="279">
        <f t="shared" ref="AG63:AM63" si="72">IF($M63="In (zvyšuje náklady)",Y63,0)</f>
        <v>0</v>
      </c>
      <c r="AH63" s="279">
        <f t="shared" si="72"/>
        <v>0</v>
      </c>
      <c r="AI63" s="279">
        <f t="shared" si="72"/>
        <v>0</v>
      </c>
      <c r="AJ63" s="279">
        <f t="shared" si="72"/>
        <v>0</v>
      </c>
      <c r="AK63" s="279">
        <f t="shared" si="72"/>
        <v>0</v>
      </c>
      <c r="AL63" s="279">
        <f t="shared" si="72"/>
        <v>0</v>
      </c>
      <c r="AM63" s="285">
        <f t="shared" si="72"/>
        <v>0</v>
      </c>
      <c r="AN63" s="296" t="str">
        <f t="shared" ref="AN63:AU63" si="73">IF($M63="In (zvyšuje náklady)",0,X63)</f>
        <v>N</v>
      </c>
      <c r="AO63" s="296">
        <f t="shared" si="73"/>
        <v>0</v>
      </c>
      <c r="AP63" s="296" t="str">
        <f t="shared" si="73"/>
        <v>N</v>
      </c>
      <c r="AQ63" s="296">
        <f t="shared" si="73"/>
        <v>0</v>
      </c>
      <c r="AR63" s="296">
        <f t="shared" si="73"/>
        <v>0</v>
      </c>
      <c r="AS63" s="296">
        <f t="shared" si="73"/>
        <v>0</v>
      </c>
      <c r="AT63" s="296">
        <f t="shared" si="73"/>
        <v>0</v>
      </c>
      <c r="AU63" s="294">
        <f t="shared" si="73"/>
        <v>0</v>
      </c>
      <c r="AV63" s="280">
        <f t="shared" ref="AV63:BB63" si="74">IF($L63&gt;0,AF63,0)</f>
        <v>0</v>
      </c>
      <c r="AW63" s="279">
        <f>IF($L63&gt;0,$L63*AV63,0)</f>
        <v>0</v>
      </c>
      <c r="AX63" s="279">
        <f t="shared" si="74"/>
        <v>0</v>
      </c>
      <c r="AY63" s="279">
        <f>IF($L63&gt;0,$L63*AX63,0)</f>
        <v>0</v>
      </c>
      <c r="AZ63" s="279">
        <f t="shared" si="74"/>
        <v>0</v>
      </c>
      <c r="BA63" s="279">
        <f>IF($L63&gt;0,$L63*AZ63,0)</f>
        <v>0</v>
      </c>
      <c r="BB63" s="279">
        <f t="shared" si="74"/>
        <v>0</v>
      </c>
      <c r="BC63" s="285">
        <f>IF($L63&gt;0,$L63*BB63,0)</f>
        <v>0</v>
      </c>
      <c r="BD63" s="280">
        <f>IF($L63&gt;0,AN63,0)</f>
        <v>0</v>
      </c>
      <c r="BE63" s="279">
        <f>IF($L63&gt;0,$L63*BD63,0)</f>
        <v>0</v>
      </c>
      <c r="BF63" s="279">
        <f>IF($L63&gt;0,AP63,0)</f>
        <v>0</v>
      </c>
      <c r="BG63" s="279">
        <f>IF($L63&gt;0,$L63*BF63,0)</f>
        <v>0</v>
      </c>
      <c r="BH63" s="279">
        <f>IF($L63&gt;0,AR63,0)</f>
        <v>0</v>
      </c>
      <c r="BI63" s="279">
        <f>IF($L63&gt;0,$L63*BH63,0)</f>
        <v>0</v>
      </c>
      <c r="BJ63" s="279">
        <f>IF($L63&gt;0,AT63,0)</f>
        <v>0</v>
      </c>
      <c r="BK63" s="285">
        <f>IF($L63&gt;0,$L63*BJ63,0)</f>
        <v>0</v>
      </c>
      <c r="BL63" s="304">
        <f>IF(F63=vstupy!F$6,"1",0)</f>
        <v>0</v>
      </c>
      <c r="BM63" s="280">
        <f t="shared" ref="BM63:CB63" si="75">IF($BL63="1",AF63,0)</f>
        <v>0</v>
      </c>
      <c r="BN63" s="279">
        <f t="shared" si="75"/>
        <v>0</v>
      </c>
      <c r="BO63" s="279">
        <f t="shared" si="75"/>
        <v>0</v>
      </c>
      <c r="BP63" s="279">
        <f t="shared" si="75"/>
        <v>0</v>
      </c>
      <c r="BQ63" s="279">
        <f t="shared" si="75"/>
        <v>0</v>
      </c>
      <c r="BR63" s="279">
        <f t="shared" si="75"/>
        <v>0</v>
      </c>
      <c r="BS63" s="279">
        <f t="shared" si="75"/>
        <v>0</v>
      </c>
      <c r="BT63" s="285">
        <f t="shared" si="75"/>
        <v>0</v>
      </c>
      <c r="BU63" s="280">
        <f t="shared" si="75"/>
        <v>0</v>
      </c>
      <c r="BV63" s="269">
        <f t="shared" si="75"/>
        <v>0</v>
      </c>
      <c r="BW63" s="269">
        <f t="shared" si="75"/>
        <v>0</v>
      </c>
      <c r="BX63" s="269">
        <f t="shared" si="75"/>
        <v>0</v>
      </c>
      <c r="BY63" s="269">
        <f t="shared" si="75"/>
        <v>0</v>
      </c>
      <c r="BZ63" s="269">
        <f t="shared" si="75"/>
        <v>0</v>
      </c>
      <c r="CA63" s="269">
        <f t="shared" si="75"/>
        <v>0</v>
      </c>
      <c r="CB63" s="270">
        <f t="shared" si="75"/>
        <v>0</v>
      </c>
      <c r="CC63" s="280">
        <f>IFERROR(IF($X63="N/A",Z63+AB63+AD63,X63+Z63+AB63+AD63),0)</f>
        <v>0</v>
      </c>
      <c r="CD63" s="285">
        <f>Y63+AA63+AC63+AE63</f>
        <v>0</v>
      </c>
    </row>
    <row r="64" spans="1:82" ht="12.6" customHeight="1" x14ac:dyDescent="0.2">
      <c r="B64" s="351"/>
      <c r="C64" s="330"/>
      <c r="D64" s="330"/>
      <c r="E64" s="330"/>
      <c r="F64" s="312"/>
      <c r="G64" s="326"/>
      <c r="H64" s="312"/>
      <c r="I64" s="312"/>
      <c r="J64" s="314"/>
      <c r="K64" s="312"/>
      <c r="L64" s="314"/>
      <c r="M64" s="312"/>
      <c r="N64" s="312"/>
      <c r="O64" s="312"/>
      <c r="P64" s="315"/>
      <c r="Q64" s="313"/>
      <c r="R64" s="311"/>
      <c r="S64" s="312"/>
      <c r="T64" s="153" t="s">
        <v>51</v>
      </c>
      <c r="U64" s="218">
        <f>IFERROR(VLOOKUP(T64,vstupy!$B$2:$C$12,2,FALSE),0)</f>
        <v>0</v>
      </c>
      <c r="V64" s="313"/>
      <c r="W64" s="338"/>
      <c r="X64" s="335"/>
      <c r="Y64" s="308"/>
      <c r="Z64" s="308"/>
      <c r="AA64" s="308"/>
      <c r="AB64" s="308"/>
      <c r="AC64" s="308"/>
      <c r="AD64" s="308"/>
      <c r="AE64" s="350"/>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51"/>
      <c r="C65" s="330"/>
      <c r="D65" s="330"/>
      <c r="E65" s="330"/>
      <c r="F65" s="312"/>
      <c r="G65" s="326"/>
      <c r="H65" s="312"/>
      <c r="I65" s="312"/>
      <c r="J65" s="314"/>
      <c r="K65" s="312"/>
      <c r="L65" s="314"/>
      <c r="M65" s="312"/>
      <c r="N65" s="312"/>
      <c r="O65" s="312"/>
      <c r="P65" s="315"/>
      <c r="Q65" s="313"/>
      <c r="R65" s="311"/>
      <c r="S65" s="312"/>
      <c r="T65" s="153" t="s">
        <v>51</v>
      </c>
      <c r="U65" s="218">
        <f>IFERROR(VLOOKUP(T65,vstupy!$B$2:$C$12,2,FALSE),0)</f>
        <v>0</v>
      </c>
      <c r="V65" s="313"/>
      <c r="W65" s="338"/>
      <c r="X65" s="336"/>
      <c r="Y65" s="308"/>
      <c r="Z65" s="308"/>
      <c r="AA65" s="308"/>
      <c r="AB65" s="308"/>
      <c r="AC65" s="308"/>
      <c r="AD65" s="308"/>
      <c r="AE65" s="350"/>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51">
        <v>20</v>
      </c>
      <c r="C66" s="330"/>
      <c r="D66" s="330"/>
      <c r="E66" s="330"/>
      <c r="F66" s="312" t="s">
        <v>177</v>
      </c>
      <c r="G66" s="326"/>
      <c r="H66" s="312"/>
      <c r="I66" s="312"/>
      <c r="J66" s="314">
        <f>IF(I66="N",0,I66)</f>
        <v>0</v>
      </c>
      <c r="K66" s="312"/>
      <c r="L66" s="314">
        <f>IF(K66="N",0,K66)</f>
        <v>0</v>
      </c>
      <c r="M66" s="312" t="s">
        <v>177</v>
      </c>
      <c r="N66" s="312"/>
      <c r="O66" s="312"/>
      <c r="P66" s="315"/>
      <c r="Q66" s="313" t="s">
        <v>50</v>
      </c>
      <c r="R66" s="311">
        <f>VLOOKUP(Q66,vstupy!$B$17:$C$27,2,FALSE)</f>
        <v>0</v>
      </c>
      <c r="S66" s="312"/>
      <c r="T66" s="153" t="s">
        <v>51</v>
      </c>
      <c r="U66" s="218">
        <f>IFERROR(VLOOKUP(T66,vstupy!$B$2:$C$12,2,FALSE),0)</f>
        <v>0</v>
      </c>
      <c r="V66" s="313" t="s">
        <v>50</v>
      </c>
      <c r="W66" s="337">
        <f>VLOOKUP(V66,vstupy!$B$17:$C$27,2,FALSE)</f>
        <v>0</v>
      </c>
      <c r="X66" s="335" t="str">
        <f>IFERROR(IF(J66=0,"N",N66/I66),0)</f>
        <v>N</v>
      </c>
      <c r="Y66" s="307">
        <f>N66</f>
        <v>0</v>
      </c>
      <c r="Z66" s="307" t="str">
        <f>IFERROR(IF(J66=0,"N",O66/I66),0)</f>
        <v>N</v>
      </c>
      <c r="AA66" s="307">
        <f>O66</f>
        <v>0</v>
      </c>
      <c r="AB66" s="307">
        <f>P66*R66</f>
        <v>0</v>
      </c>
      <c r="AC66" s="307">
        <f>IFERROR(AB66*J66,0)</f>
        <v>0</v>
      </c>
      <c r="AD66" s="348">
        <f>IF(S66&gt;0,IF(W66&gt;0,($G$6/160)*(S66/60)*W66,0),IF(W66&gt;0,($G$6/160)*((U66+U67+U68)/60)*W66,0))</f>
        <v>0</v>
      </c>
      <c r="AE66" s="349">
        <f>IFERROR(AD66*J66,0)</f>
        <v>0</v>
      </c>
      <c r="AF66" s="280">
        <f>IF($M66="In (zvyšuje náklady)",X66,0)</f>
        <v>0</v>
      </c>
      <c r="AG66" s="279">
        <f t="shared" ref="AG66:AM66" si="76">IF($M66="In (zvyšuje náklady)",Y66,0)</f>
        <v>0</v>
      </c>
      <c r="AH66" s="279">
        <f t="shared" si="76"/>
        <v>0</v>
      </c>
      <c r="AI66" s="279">
        <f t="shared" si="76"/>
        <v>0</v>
      </c>
      <c r="AJ66" s="279">
        <f t="shared" si="76"/>
        <v>0</v>
      </c>
      <c r="AK66" s="279">
        <f t="shared" si="76"/>
        <v>0</v>
      </c>
      <c r="AL66" s="279">
        <f t="shared" si="76"/>
        <v>0</v>
      </c>
      <c r="AM66" s="285">
        <f t="shared" si="76"/>
        <v>0</v>
      </c>
      <c r="AN66" s="296" t="str">
        <f t="shared" ref="AN66:AU66" si="77">IF($M66="In (zvyšuje náklady)",0,X66)</f>
        <v>N</v>
      </c>
      <c r="AO66" s="296">
        <f t="shared" si="77"/>
        <v>0</v>
      </c>
      <c r="AP66" s="296" t="str">
        <f t="shared" si="77"/>
        <v>N</v>
      </c>
      <c r="AQ66" s="296">
        <f t="shared" si="77"/>
        <v>0</v>
      </c>
      <c r="AR66" s="296">
        <f t="shared" si="77"/>
        <v>0</v>
      </c>
      <c r="AS66" s="296">
        <f t="shared" si="77"/>
        <v>0</v>
      </c>
      <c r="AT66" s="296">
        <f t="shared" si="77"/>
        <v>0</v>
      </c>
      <c r="AU66" s="294">
        <f t="shared" si="77"/>
        <v>0</v>
      </c>
      <c r="AV66" s="280">
        <f t="shared" ref="AV66:BB66" si="78">IF($L66&gt;0,AF66,0)</f>
        <v>0</v>
      </c>
      <c r="AW66" s="279">
        <f>IF($L66&gt;0,$L66*AV66,0)</f>
        <v>0</v>
      </c>
      <c r="AX66" s="279">
        <f t="shared" si="78"/>
        <v>0</v>
      </c>
      <c r="AY66" s="279">
        <f>IF($L66&gt;0,$L66*AX66,0)</f>
        <v>0</v>
      </c>
      <c r="AZ66" s="279">
        <f t="shared" si="78"/>
        <v>0</v>
      </c>
      <c r="BA66" s="279">
        <f>IF($L66&gt;0,$L66*AZ66,0)</f>
        <v>0</v>
      </c>
      <c r="BB66" s="279">
        <f t="shared" si="78"/>
        <v>0</v>
      </c>
      <c r="BC66" s="285">
        <f>IF($L66&gt;0,$L66*BB66,0)</f>
        <v>0</v>
      </c>
      <c r="BD66" s="280">
        <f>IF($L66&gt;0,AN66,0)</f>
        <v>0</v>
      </c>
      <c r="BE66" s="279">
        <f>IF($L66&gt;0,$L66*BD66,0)</f>
        <v>0</v>
      </c>
      <c r="BF66" s="279">
        <f>IF($L66&gt;0,AP66,0)</f>
        <v>0</v>
      </c>
      <c r="BG66" s="279">
        <f>IF($L66&gt;0,$L66*BF66,0)</f>
        <v>0</v>
      </c>
      <c r="BH66" s="279">
        <f>IF($L66&gt;0,AR66,0)</f>
        <v>0</v>
      </c>
      <c r="BI66" s="279">
        <f>IF($L66&gt;0,$L66*BH66,0)</f>
        <v>0</v>
      </c>
      <c r="BJ66" s="279">
        <f>IF($L66&gt;0,AT66,0)</f>
        <v>0</v>
      </c>
      <c r="BK66" s="285">
        <f>IF($L66&gt;0,$L66*BJ66,0)</f>
        <v>0</v>
      </c>
      <c r="BL66" s="304">
        <f>IF(F66=vstupy!F$6,"1",0)</f>
        <v>0</v>
      </c>
      <c r="BM66" s="280">
        <f t="shared" ref="BM66:CB66" si="79">IF($BL66="1",AF66,0)</f>
        <v>0</v>
      </c>
      <c r="BN66" s="279">
        <f t="shared" si="79"/>
        <v>0</v>
      </c>
      <c r="BO66" s="279">
        <f t="shared" si="79"/>
        <v>0</v>
      </c>
      <c r="BP66" s="279">
        <f t="shared" si="79"/>
        <v>0</v>
      </c>
      <c r="BQ66" s="279">
        <f t="shared" si="79"/>
        <v>0</v>
      </c>
      <c r="BR66" s="279">
        <f t="shared" si="79"/>
        <v>0</v>
      </c>
      <c r="BS66" s="279">
        <f t="shared" si="79"/>
        <v>0</v>
      </c>
      <c r="BT66" s="285">
        <f t="shared" si="79"/>
        <v>0</v>
      </c>
      <c r="BU66" s="280">
        <f t="shared" si="79"/>
        <v>0</v>
      </c>
      <c r="BV66" s="269">
        <f t="shared" si="79"/>
        <v>0</v>
      </c>
      <c r="BW66" s="269">
        <f t="shared" si="79"/>
        <v>0</v>
      </c>
      <c r="BX66" s="269">
        <f t="shared" si="79"/>
        <v>0</v>
      </c>
      <c r="BY66" s="269">
        <f t="shared" si="79"/>
        <v>0</v>
      </c>
      <c r="BZ66" s="269">
        <f t="shared" si="79"/>
        <v>0</v>
      </c>
      <c r="CA66" s="269">
        <f t="shared" si="79"/>
        <v>0</v>
      </c>
      <c r="CB66" s="270">
        <f t="shared" si="79"/>
        <v>0</v>
      </c>
      <c r="CC66" s="280">
        <f>IFERROR(IF($X66="N/A",Z66+AB66+AD66,X66+Z66+AB66+AD66),0)</f>
        <v>0</v>
      </c>
      <c r="CD66" s="285">
        <f>Y66+AA66+AC66+AE66</f>
        <v>0</v>
      </c>
    </row>
    <row r="67" spans="2:82" ht="12.6" customHeight="1" x14ac:dyDescent="0.2">
      <c r="B67" s="351"/>
      <c r="C67" s="330"/>
      <c r="D67" s="330"/>
      <c r="E67" s="330"/>
      <c r="F67" s="312"/>
      <c r="G67" s="326"/>
      <c r="H67" s="312"/>
      <c r="I67" s="312"/>
      <c r="J67" s="314"/>
      <c r="K67" s="312"/>
      <c r="L67" s="314"/>
      <c r="M67" s="312"/>
      <c r="N67" s="312"/>
      <c r="O67" s="312"/>
      <c r="P67" s="315"/>
      <c r="Q67" s="313"/>
      <c r="R67" s="311"/>
      <c r="S67" s="312"/>
      <c r="T67" s="153" t="s">
        <v>51</v>
      </c>
      <c r="U67" s="218">
        <f>IFERROR(VLOOKUP(T67,vstupy!$B$2:$C$12,2,FALSE),0)</f>
        <v>0</v>
      </c>
      <c r="V67" s="313"/>
      <c r="W67" s="338"/>
      <c r="X67" s="335"/>
      <c r="Y67" s="308"/>
      <c r="Z67" s="308"/>
      <c r="AA67" s="308"/>
      <c r="AB67" s="308"/>
      <c r="AC67" s="308"/>
      <c r="AD67" s="308"/>
      <c r="AE67" s="350"/>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51"/>
      <c r="C68" s="330"/>
      <c r="D68" s="330"/>
      <c r="E68" s="330"/>
      <c r="F68" s="312"/>
      <c r="G68" s="326"/>
      <c r="H68" s="312"/>
      <c r="I68" s="312"/>
      <c r="J68" s="314"/>
      <c r="K68" s="312"/>
      <c r="L68" s="314"/>
      <c r="M68" s="312"/>
      <c r="N68" s="312"/>
      <c r="O68" s="312"/>
      <c r="P68" s="315"/>
      <c r="Q68" s="313"/>
      <c r="R68" s="311"/>
      <c r="S68" s="312"/>
      <c r="T68" s="153" t="s">
        <v>51</v>
      </c>
      <c r="U68" s="218">
        <f>IFERROR(VLOOKUP(T68,vstupy!$B$2:$C$12,2,FALSE),0)</f>
        <v>0</v>
      </c>
      <c r="V68" s="313"/>
      <c r="W68" s="338"/>
      <c r="X68" s="336"/>
      <c r="Y68" s="308"/>
      <c r="Z68" s="308"/>
      <c r="AA68" s="308"/>
      <c r="AB68" s="308"/>
      <c r="AC68" s="308"/>
      <c r="AD68" s="308"/>
      <c r="AE68" s="350"/>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51">
        <v>21</v>
      </c>
      <c r="C69" s="330"/>
      <c r="D69" s="330"/>
      <c r="E69" s="330"/>
      <c r="F69" s="312" t="s">
        <v>177</v>
      </c>
      <c r="G69" s="326"/>
      <c r="H69" s="312"/>
      <c r="I69" s="312"/>
      <c r="J69" s="314">
        <f>IF(I69="N",0,I69)</f>
        <v>0</v>
      </c>
      <c r="K69" s="312"/>
      <c r="L69" s="314">
        <f>IF(K69="N",0,K69)</f>
        <v>0</v>
      </c>
      <c r="M69" s="312" t="s">
        <v>177</v>
      </c>
      <c r="N69" s="312"/>
      <c r="O69" s="312"/>
      <c r="P69" s="315"/>
      <c r="Q69" s="313" t="s">
        <v>50</v>
      </c>
      <c r="R69" s="311">
        <f>VLOOKUP(Q69,vstupy!$B$17:$C$27,2,FALSE)</f>
        <v>0</v>
      </c>
      <c r="S69" s="312"/>
      <c r="T69" s="153" t="s">
        <v>51</v>
      </c>
      <c r="U69" s="218">
        <f>IFERROR(VLOOKUP(T69,vstupy!$B$2:$C$12,2,FALSE),0)</f>
        <v>0</v>
      </c>
      <c r="V69" s="313" t="s">
        <v>50</v>
      </c>
      <c r="W69" s="337">
        <f>VLOOKUP(V69,vstupy!$B$17:$C$27,2,FALSE)</f>
        <v>0</v>
      </c>
      <c r="X69" s="335" t="str">
        <f>IFERROR(IF(J69=0,"N",N69/I69),0)</f>
        <v>N</v>
      </c>
      <c r="Y69" s="307">
        <f>N69</f>
        <v>0</v>
      </c>
      <c r="Z69" s="307" t="str">
        <f>IFERROR(IF(J69=0,"N",O69/I69),0)</f>
        <v>N</v>
      </c>
      <c r="AA69" s="307">
        <f>O69</f>
        <v>0</v>
      </c>
      <c r="AB69" s="307">
        <f>P69*R69</f>
        <v>0</v>
      </c>
      <c r="AC69" s="307">
        <f>IFERROR(AB69*J69,0)</f>
        <v>0</v>
      </c>
      <c r="AD69" s="348">
        <f>IF(S69&gt;0,IF(W69&gt;0,($G$6/160)*(S69/60)*W69,0),IF(W69&gt;0,($G$6/160)*((U69+U70+U71)/60)*W69,0))</f>
        <v>0</v>
      </c>
      <c r="AE69" s="349">
        <f>IFERROR(AD69*J69,0)</f>
        <v>0</v>
      </c>
      <c r="AF69" s="280">
        <f>IF($M69="In (zvyšuje náklady)",X69,0)</f>
        <v>0</v>
      </c>
      <c r="AG69" s="279">
        <f t="shared" ref="AG69:AM69" si="80">IF($M69="In (zvyšuje náklady)",Y69,0)</f>
        <v>0</v>
      </c>
      <c r="AH69" s="279">
        <f t="shared" si="80"/>
        <v>0</v>
      </c>
      <c r="AI69" s="279">
        <f t="shared" si="80"/>
        <v>0</v>
      </c>
      <c r="AJ69" s="279">
        <f t="shared" si="80"/>
        <v>0</v>
      </c>
      <c r="AK69" s="279">
        <f t="shared" si="80"/>
        <v>0</v>
      </c>
      <c r="AL69" s="279">
        <f t="shared" si="80"/>
        <v>0</v>
      </c>
      <c r="AM69" s="285">
        <f t="shared" si="80"/>
        <v>0</v>
      </c>
      <c r="AN69" s="296" t="str">
        <f t="shared" ref="AN69:AU69" si="81">IF($M69="In (zvyšuje náklady)",0,X69)</f>
        <v>N</v>
      </c>
      <c r="AO69" s="296">
        <f t="shared" si="81"/>
        <v>0</v>
      </c>
      <c r="AP69" s="296" t="str">
        <f t="shared" si="81"/>
        <v>N</v>
      </c>
      <c r="AQ69" s="296">
        <f t="shared" si="81"/>
        <v>0</v>
      </c>
      <c r="AR69" s="296">
        <f t="shared" si="81"/>
        <v>0</v>
      </c>
      <c r="AS69" s="296">
        <f t="shared" si="81"/>
        <v>0</v>
      </c>
      <c r="AT69" s="296">
        <f t="shared" si="81"/>
        <v>0</v>
      </c>
      <c r="AU69" s="294">
        <f t="shared" si="81"/>
        <v>0</v>
      </c>
      <c r="AV69" s="280">
        <f t="shared" ref="AV69:BB69" si="82">IF($L69&gt;0,AF69,0)</f>
        <v>0</v>
      </c>
      <c r="AW69" s="279">
        <f>IF($L69&gt;0,$L69*AV69,0)</f>
        <v>0</v>
      </c>
      <c r="AX69" s="279">
        <f t="shared" si="82"/>
        <v>0</v>
      </c>
      <c r="AY69" s="279">
        <f>IF($L69&gt;0,$L69*AX69,0)</f>
        <v>0</v>
      </c>
      <c r="AZ69" s="279">
        <f t="shared" si="82"/>
        <v>0</v>
      </c>
      <c r="BA69" s="279">
        <f>IF($L69&gt;0,$L69*AZ69,0)</f>
        <v>0</v>
      </c>
      <c r="BB69" s="279">
        <f t="shared" si="82"/>
        <v>0</v>
      </c>
      <c r="BC69" s="285">
        <f>IF($L69&gt;0,$L69*BB69,0)</f>
        <v>0</v>
      </c>
      <c r="BD69" s="280">
        <f>IF($L69&gt;0,AN69,0)</f>
        <v>0</v>
      </c>
      <c r="BE69" s="279">
        <f>IF($L69&gt;0,$L69*BD69,0)</f>
        <v>0</v>
      </c>
      <c r="BF69" s="279">
        <f>IF($L69&gt;0,AP69,0)</f>
        <v>0</v>
      </c>
      <c r="BG69" s="279">
        <f>IF($L69&gt;0,$L69*BF69,0)</f>
        <v>0</v>
      </c>
      <c r="BH69" s="279">
        <f>IF($L69&gt;0,AR69,0)</f>
        <v>0</v>
      </c>
      <c r="BI69" s="279">
        <f>IF($L69&gt;0,$L69*BH69,0)</f>
        <v>0</v>
      </c>
      <c r="BJ69" s="279">
        <f>IF($L69&gt;0,AT69,0)</f>
        <v>0</v>
      </c>
      <c r="BK69" s="285">
        <f>IF($L69&gt;0,$L69*BJ69,0)</f>
        <v>0</v>
      </c>
      <c r="BL69" s="304">
        <f>IF(F69=vstupy!F$6,"1",0)</f>
        <v>0</v>
      </c>
      <c r="BM69" s="280">
        <f t="shared" ref="BM69:CB69" si="83">IF($BL69="1",AF69,0)</f>
        <v>0</v>
      </c>
      <c r="BN69" s="279">
        <f t="shared" si="83"/>
        <v>0</v>
      </c>
      <c r="BO69" s="279">
        <f t="shared" si="83"/>
        <v>0</v>
      </c>
      <c r="BP69" s="279">
        <f t="shared" si="83"/>
        <v>0</v>
      </c>
      <c r="BQ69" s="279">
        <f t="shared" si="83"/>
        <v>0</v>
      </c>
      <c r="BR69" s="279">
        <f t="shared" si="83"/>
        <v>0</v>
      </c>
      <c r="BS69" s="279">
        <f t="shared" si="83"/>
        <v>0</v>
      </c>
      <c r="BT69" s="285">
        <f t="shared" si="83"/>
        <v>0</v>
      </c>
      <c r="BU69" s="280">
        <f t="shared" si="83"/>
        <v>0</v>
      </c>
      <c r="BV69" s="269">
        <f t="shared" si="83"/>
        <v>0</v>
      </c>
      <c r="BW69" s="269">
        <f t="shared" si="83"/>
        <v>0</v>
      </c>
      <c r="BX69" s="269">
        <f t="shared" si="83"/>
        <v>0</v>
      </c>
      <c r="BY69" s="269">
        <f t="shared" si="83"/>
        <v>0</v>
      </c>
      <c r="BZ69" s="269">
        <f t="shared" si="83"/>
        <v>0</v>
      </c>
      <c r="CA69" s="269">
        <f t="shared" si="83"/>
        <v>0</v>
      </c>
      <c r="CB69" s="270">
        <f t="shared" si="83"/>
        <v>0</v>
      </c>
      <c r="CC69" s="280">
        <f>IFERROR(IF($X69="N/A",Z69+AB69+AD69,X69+Z69+AB69+AD69),0)</f>
        <v>0</v>
      </c>
      <c r="CD69" s="285">
        <f>Y69+AA69+AC69+AE69</f>
        <v>0</v>
      </c>
    </row>
    <row r="70" spans="2:82" ht="12.6" customHeight="1" x14ac:dyDescent="0.2">
      <c r="B70" s="351"/>
      <c r="C70" s="330"/>
      <c r="D70" s="330"/>
      <c r="E70" s="330"/>
      <c r="F70" s="312"/>
      <c r="G70" s="326"/>
      <c r="H70" s="312"/>
      <c r="I70" s="312"/>
      <c r="J70" s="314"/>
      <c r="K70" s="312"/>
      <c r="L70" s="314"/>
      <c r="M70" s="312"/>
      <c r="N70" s="312"/>
      <c r="O70" s="312"/>
      <c r="P70" s="315"/>
      <c r="Q70" s="313"/>
      <c r="R70" s="311"/>
      <c r="S70" s="312"/>
      <c r="T70" s="153" t="s">
        <v>51</v>
      </c>
      <c r="U70" s="218">
        <f>IFERROR(VLOOKUP(T70,vstupy!$B$2:$C$12,2,FALSE),0)</f>
        <v>0</v>
      </c>
      <c r="V70" s="313"/>
      <c r="W70" s="338"/>
      <c r="X70" s="335"/>
      <c r="Y70" s="308"/>
      <c r="Z70" s="308"/>
      <c r="AA70" s="308"/>
      <c r="AB70" s="308"/>
      <c r="AC70" s="308"/>
      <c r="AD70" s="308"/>
      <c r="AE70" s="350"/>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51"/>
      <c r="C71" s="330"/>
      <c r="D71" s="330"/>
      <c r="E71" s="330"/>
      <c r="F71" s="312"/>
      <c r="G71" s="326"/>
      <c r="H71" s="312"/>
      <c r="I71" s="312"/>
      <c r="J71" s="314"/>
      <c r="K71" s="312"/>
      <c r="L71" s="314"/>
      <c r="M71" s="312"/>
      <c r="N71" s="312"/>
      <c r="O71" s="312"/>
      <c r="P71" s="315"/>
      <c r="Q71" s="313"/>
      <c r="R71" s="311"/>
      <c r="S71" s="312"/>
      <c r="T71" s="153" t="s">
        <v>51</v>
      </c>
      <c r="U71" s="218">
        <f>IFERROR(VLOOKUP(T71,vstupy!$B$2:$C$12,2,FALSE),0)</f>
        <v>0</v>
      </c>
      <c r="V71" s="313"/>
      <c r="W71" s="338"/>
      <c r="X71" s="336"/>
      <c r="Y71" s="308"/>
      <c r="Z71" s="308"/>
      <c r="AA71" s="308"/>
      <c r="AB71" s="308"/>
      <c r="AC71" s="308"/>
      <c r="AD71" s="308"/>
      <c r="AE71" s="350"/>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51">
        <v>22</v>
      </c>
      <c r="C72" s="330"/>
      <c r="D72" s="330"/>
      <c r="E72" s="330"/>
      <c r="F72" s="312" t="s">
        <v>177</v>
      </c>
      <c r="G72" s="326"/>
      <c r="H72" s="312"/>
      <c r="I72" s="312"/>
      <c r="J72" s="314">
        <f>IF(I72="N",0,I72)</f>
        <v>0</v>
      </c>
      <c r="K72" s="312"/>
      <c r="L72" s="314">
        <f>IF(K72="N",0,K72)</f>
        <v>0</v>
      </c>
      <c r="M72" s="312" t="s">
        <v>177</v>
      </c>
      <c r="N72" s="312"/>
      <c r="O72" s="312"/>
      <c r="P72" s="315"/>
      <c r="Q72" s="313" t="s">
        <v>50</v>
      </c>
      <c r="R72" s="311">
        <f>VLOOKUP(Q72,vstupy!$B$17:$C$27,2,FALSE)</f>
        <v>0</v>
      </c>
      <c r="S72" s="312"/>
      <c r="T72" s="153" t="s">
        <v>51</v>
      </c>
      <c r="U72" s="218">
        <f>IFERROR(VLOOKUP(T72,vstupy!$B$2:$C$12,2,FALSE),0)</f>
        <v>0</v>
      </c>
      <c r="V72" s="313" t="s">
        <v>50</v>
      </c>
      <c r="W72" s="337">
        <f>VLOOKUP(V72,vstupy!$B$17:$C$27,2,FALSE)</f>
        <v>0</v>
      </c>
      <c r="X72" s="335" t="str">
        <f>IFERROR(IF(J72=0,"N",N72/I72),0)</f>
        <v>N</v>
      </c>
      <c r="Y72" s="307">
        <f>N72</f>
        <v>0</v>
      </c>
      <c r="Z72" s="307" t="str">
        <f>IFERROR(IF(J72=0,"N",O72/I72),0)</f>
        <v>N</v>
      </c>
      <c r="AA72" s="307">
        <f>O72</f>
        <v>0</v>
      </c>
      <c r="AB72" s="307">
        <f>P72*R72</f>
        <v>0</v>
      </c>
      <c r="AC72" s="307">
        <f>IFERROR(AB72*J72,0)</f>
        <v>0</v>
      </c>
      <c r="AD72" s="348">
        <f>IF(S72&gt;0,IF(W72&gt;0,($G$6/160)*(S72/60)*W72,0),IF(W72&gt;0,($G$6/160)*((U72+U73+U74)/60)*W72,0))</f>
        <v>0</v>
      </c>
      <c r="AE72" s="349">
        <f>IFERROR(AD72*J72,0)</f>
        <v>0</v>
      </c>
      <c r="AF72" s="280">
        <f>IF($M72="In (zvyšuje náklady)",X72,0)</f>
        <v>0</v>
      </c>
      <c r="AG72" s="279">
        <f t="shared" ref="AG72:AM72" si="84">IF($M72="In (zvyšuje náklady)",Y72,0)</f>
        <v>0</v>
      </c>
      <c r="AH72" s="279">
        <f t="shared" si="84"/>
        <v>0</v>
      </c>
      <c r="AI72" s="279">
        <f t="shared" si="84"/>
        <v>0</v>
      </c>
      <c r="AJ72" s="279">
        <f t="shared" si="84"/>
        <v>0</v>
      </c>
      <c r="AK72" s="279">
        <f t="shared" si="84"/>
        <v>0</v>
      </c>
      <c r="AL72" s="279">
        <f t="shared" si="84"/>
        <v>0</v>
      </c>
      <c r="AM72" s="285">
        <f t="shared" si="84"/>
        <v>0</v>
      </c>
      <c r="AN72" s="296" t="str">
        <f t="shared" ref="AN72:AU72" si="85">IF($M72="In (zvyšuje náklady)",0,X72)</f>
        <v>N</v>
      </c>
      <c r="AO72" s="296">
        <f t="shared" si="85"/>
        <v>0</v>
      </c>
      <c r="AP72" s="296" t="str">
        <f t="shared" si="85"/>
        <v>N</v>
      </c>
      <c r="AQ72" s="296">
        <f t="shared" si="85"/>
        <v>0</v>
      </c>
      <c r="AR72" s="296">
        <f t="shared" si="85"/>
        <v>0</v>
      </c>
      <c r="AS72" s="296">
        <f t="shared" si="85"/>
        <v>0</v>
      </c>
      <c r="AT72" s="296">
        <f t="shared" si="85"/>
        <v>0</v>
      </c>
      <c r="AU72" s="294">
        <f t="shared" si="85"/>
        <v>0</v>
      </c>
      <c r="AV72" s="280">
        <f t="shared" ref="AV72:BB72" si="86">IF($L72&gt;0,AF72,0)</f>
        <v>0</v>
      </c>
      <c r="AW72" s="279">
        <f>IF($L72&gt;0,$L72*AV72,0)</f>
        <v>0</v>
      </c>
      <c r="AX72" s="279">
        <f t="shared" si="86"/>
        <v>0</v>
      </c>
      <c r="AY72" s="279">
        <f>IF($L72&gt;0,$L72*AX72,0)</f>
        <v>0</v>
      </c>
      <c r="AZ72" s="279">
        <f t="shared" si="86"/>
        <v>0</v>
      </c>
      <c r="BA72" s="279">
        <f>IF($L72&gt;0,$L72*AZ72,0)</f>
        <v>0</v>
      </c>
      <c r="BB72" s="279">
        <f t="shared" si="86"/>
        <v>0</v>
      </c>
      <c r="BC72" s="285">
        <f>IF($L72&gt;0,$L72*BB72,0)</f>
        <v>0</v>
      </c>
      <c r="BD72" s="280">
        <f>IF($L72&gt;0,AN72,0)</f>
        <v>0</v>
      </c>
      <c r="BE72" s="279">
        <f>IF($L72&gt;0,$L72*BD72,0)</f>
        <v>0</v>
      </c>
      <c r="BF72" s="279">
        <f>IF($L72&gt;0,AP72,0)</f>
        <v>0</v>
      </c>
      <c r="BG72" s="279">
        <f>IF($L72&gt;0,$L72*BF72,0)</f>
        <v>0</v>
      </c>
      <c r="BH72" s="279">
        <f>IF($L72&gt;0,AR72,0)</f>
        <v>0</v>
      </c>
      <c r="BI72" s="279">
        <f>IF($L72&gt;0,$L72*BH72,0)</f>
        <v>0</v>
      </c>
      <c r="BJ72" s="279">
        <f>IF($L72&gt;0,AT72,0)</f>
        <v>0</v>
      </c>
      <c r="BK72" s="285">
        <f>IF($L72&gt;0,$L72*BJ72,0)</f>
        <v>0</v>
      </c>
      <c r="BL72" s="304">
        <f>IF(F72=vstupy!F$6,"1",0)</f>
        <v>0</v>
      </c>
      <c r="BM72" s="280">
        <f t="shared" ref="BM72:CB72" si="87">IF($BL72="1",AF72,0)</f>
        <v>0</v>
      </c>
      <c r="BN72" s="279">
        <f t="shared" si="87"/>
        <v>0</v>
      </c>
      <c r="BO72" s="279">
        <f t="shared" si="87"/>
        <v>0</v>
      </c>
      <c r="BP72" s="279">
        <f t="shared" si="87"/>
        <v>0</v>
      </c>
      <c r="BQ72" s="279">
        <f t="shared" si="87"/>
        <v>0</v>
      </c>
      <c r="BR72" s="279">
        <f t="shared" si="87"/>
        <v>0</v>
      </c>
      <c r="BS72" s="279">
        <f t="shared" si="87"/>
        <v>0</v>
      </c>
      <c r="BT72" s="285">
        <f t="shared" si="87"/>
        <v>0</v>
      </c>
      <c r="BU72" s="280">
        <f t="shared" si="87"/>
        <v>0</v>
      </c>
      <c r="BV72" s="269">
        <f t="shared" si="87"/>
        <v>0</v>
      </c>
      <c r="BW72" s="269">
        <f t="shared" si="87"/>
        <v>0</v>
      </c>
      <c r="BX72" s="269">
        <f t="shared" si="87"/>
        <v>0</v>
      </c>
      <c r="BY72" s="269">
        <f t="shared" si="87"/>
        <v>0</v>
      </c>
      <c r="BZ72" s="269">
        <f t="shared" si="87"/>
        <v>0</v>
      </c>
      <c r="CA72" s="269">
        <f t="shared" si="87"/>
        <v>0</v>
      </c>
      <c r="CB72" s="270">
        <f t="shared" si="87"/>
        <v>0</v>
      </c>
      <c r="CC72" s="280">
        <f>IFERROR(IF($X72="N/A",Z72+AB72+AD72,X72+Z72+AB72+AD72),0)</f>
        <v>0</v>
      </c>
      <c r="CD72" s="285">
        <f>Y72+AA72+AC72+AE72</f>
        <v>0</v>
      </c>
    </row>
    <row r="73" spans="2:82" ht="12.6" customHeight="1" x14ac:dyDescent="0.2">
      <c r="B73" s="351"/>
      <c r="C73" s="330"/>
      <c r="D73" s="330"/>
      <c r="E73" s="330"/>
      <c r="F73" s="312"/>
      <c r="G73" s="326"/>
      <c r="H73" s="312"/>
      <c r="I73" s="312"/>
      <c r="J73" s="314"/>
      <c r="K73" s="312"/>
      <c r="L73" s="314"/>
      <c r="M73" s="312"/>
      <c r="N73" s="312"/>
      <c r="O73" s="312"/>
      <c r="P73" s="315"/>
      <c r="Q73" s="313"/>
      <c r="R73" s="311"/>
      <c r="S73" s="312"/>
      <c r="T73" s="153" t="s">
        <v>51</v>
      </c>
      <c r="U73" s="218">
        <f>IFERROR(VLOOKUP(T73,vstupy!$B$2:$C$12,2,FALSE),0)</f>
        <v>0</v>
      </c>
      <c r="V73" s="313"/>
      <c r="W73" s="338"/>
      <c r="X73" s="335"/>
      <c r="Y73" s="308"/>
      <c r="Z73" s="308"/>
      <c r="AA73" s="308"/>
      <c r="AB73" s="308"/>
      <c r="AC73" s="308"/>
      <c r="AD73" s="308"/>
      <c r="AE73" s="350"/>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51"/>
      <c r="C74" s="330"/>
      <c r="D74" s="330"/>
      <c r="E74" s="330"/>
      <c r="F74" s="312"/>
      <c r="G74" s="326"/>
      <c r="H74" s="312"/>
      <c r="I74" s="312"/>
      <c r="J74" s="314"/>
      <c r="K74" s="312"/>
      <c r="L74" s="314"/>
      <c r="M74" s="312"/>
      <c r="N74" s="312"/>
      <c r="O74" s="312"/>
      <c r="P74" s="315"/>
      <c r="Q74" s="313"/>
      <c r="R74" s="311"/>
      <c r="S74" s="312"/>
      <c r="T74" s="153" t="s">
        <v>51</v>
      </c>
      <c r="U74" s="218">
        <f>IFERROR(VLOOKUP(T74,vstupy!$B$2:$C$12,2,FALSE),0)</f>
        <v>0</v>
      </c>
      <c r="V74" s="313"/>
      <c r="W74" s="338"/>
      <c r="X74" s="336"/>
      <c r="Y74" s="308"/>
      <c r="Z74" s="308"/>
      <c r="AA74" s="308"/>
      <c r="AB74" s="308"/>
      <c r="AC74" s="308"/>
      <c r="AD74" s="308"/>
      <c r="AE74" s="350"/>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51">
        <v>23</v>
      </c>
      <c r="C75" s="330"/>
      <c r="D75" s="330"/>
      <c r="E75" s="330"/>
      <c r="F75" s="312" t="s">
        <v>177</v>
      </c>
      <c r="G75" s="326"/>
      <c r="H75" s="312"/>
      <c r="I75" s="312"/>
      <c r="J75" s="314">
        <f>IF(I75="N",0,I75)</f>
        <v>0</v>
      </c>
      <c r="K75" s="312"/>
      <c r="L75" s="314">
        <f>IF(K75="N",0,K75)</f>
        <v>0</v>
      </c>
      <c r="M75" s="312" t="s">
        <v>177</v>
      </c>
      <c r="N75" s="312"/>
      <c r="O75" s="312"/>
      <c r="P75" s="315"/>
      <c r="Q75" s="313" t="s">
        <v>50</v>
      </c>
      <c r="R75" s="311">
        <f>VLOOKUP(Q75,vstupy!$B$17:$C$27,2,FALSE)</f>
        <v>0</v>
      </c>
      <c r="S75" s="312"/>
      <c r="T75" s="153" t="s">
        <v>51</v>
      </c>
      <c r="U75" s="218">
        <f>IFERROR(VLOOKUP(T75,vstupy!$B$2:$C$12,2,FALSE),0)</f>
        <v>0</v>
      </c>
      <c r="V75" s="313" t="s">
        <v>50</v>
      </c>
      <c r="W75" s="337">
        <f>VLOOKUP(V75,vstupy!$B$17:$C$27,2,FALSE)</f>
        <v>0</v>
      </c>
      <c r="X75" s="335" t="str">
        <f>IFERROR(IF(J75=0,"N",N75/I75),0)</f>
        <v>N</v>
      </c>
      <c r="Y75" s="307">
        <f>N75</f>
        <v>0</v>
      </c>
      <c r="Z75" s="307" t="str">
        <f>IFERROR(IF(J75=0,"N",O75/I75),0)</f>
        <v>N</v>
      </c>
      <c r="AA75" s="307">
        <f>O75</f>
        <v>0</v>
      </c>
      <c r="AB75" s="307">
        <f>P75*R75</f>
        <v>0</v>
      </c>
      <c r="AC75" s="307">
        <f>IFERROR(AB75*J75,0)</f>
        <v>0</v>
      </c>
      <c r="AD75" s="348">
        <f>IF(S75&gt;0,IF(W75&gt;0,($G$6/160)*(S75/60)*W75,0),IF(W75&gt;0,($G$6/160)*((U75+U76+U77)/60)*W75,0))</f>
        <v>0</v>
      </c>
      <c r="AE75" s="349">
        <f>IFERROR(AD75*J75,0)</f>
        <v>0</v>
      </c>
      <c r="AF75" s="280">
        <f>IF($M75="In (zvyšuje náklady)",X75,0)</f>
        <v>0</v>
      </c>
      <c r="AG75" s="279">
        <f t="shared" ref="AG75:AL75" si="88">IF($M75="In (zvyšuje náklady)",Y75,0)</f>
        <v>0</v>
      </c>
      <c r="AH75" s="279">
        <f t="shared" si="88"/>
        <v>0</v>
      </c>
      <c r="AI75" s="279">
        <f t="shared" si="88"/>
        <v>0</v>
      </c>
      <c r="AJ75" s="279">
        <f t="shared" si="88"/>
        <v>0</v>
      </c>
      <c r="AK75" s="279">
        <f t="shared" si="88"/>
        <v>0</v>
      </c>
      <c r="AL75" s="279">
        <f t="shared" si="88"/>
        <v>0</v>
      </c>
      <c r="AM75" s="285">
        <f>IF($M75="In (zvyšuje náklady)",AE75,0)</f>
        <v>0</v>
      </c>
      <c r="AN75" s="296" t="str">
        <f t="shared" ref="AN75:AU75" si="89">IF($M75="In (zvyšuje náklady)",0,X75)</f>
        <v>N</v>
      </c>
      <c r="AO75" s="296">
        <f t="shared" si="89"/>
        <v>0</v>
      </c>
      <c r="AP75" s="296" t="str">
        <f t="shared" si="89"/>
        <v>N</v>
      </c>
      <c r="AQ75" s="296">
        <f t="shared" si="89"/>
        <v>0</v>
      </c>
      <c r="AR75" s="296">
        <f t="shared" si="89"/>
        <v>0</v>
      </c>
      <c r="AS75" s="296">
        <f t="shared" si="89"/>
        <v>0</v>
      </c>
      <c r="AT75" s="296">
        <f t="shared" si="89"/>
        <v>0</v>
      </c>
      <c r="AU75" s="294">
        <f t="shared" si="89"/>
        <v>0</v>
      </c>
      <c r="AV75" s="280">
        <f t="shared" ref="AV75:BB75" si="90">IF($L75&gt;0,AF75,0)</f>
        <v>0</v>
      </c>
      <c r="AW75" s="279">
        <f>IF($L75&gt;0,$L75*AV75,0)</f>
        <v>0</v>
      </c>
      <c r="AX75" s="279">
        <f t="shared" si="90"/>
        <v>0</v>
      </c>
      <c r="AY75" s="279">
        <f>IF($L75&gt;0,$L75*AX75,0)</f>
        <v>0</v>
      </c>
      <c r="AZ75" s="279">
        <f t="shared" si="90"/>
        <v>0</v>
      </c>
      <c r="BA75" s="279">
        <f>IF($L75&gt;0,$L75*AZ75,0)</f>
        <v>0</v>
      </c>
      <c r="BB75" s="279">
        <f t="shared" si="90"/>
        <v>0</v>
      </c>
      <c r="BC75" s="285">
        <f>IF($L75&gt;0,$L75*BB75,0)</f>
        <v>0</v>
      </c>
      <c r="BD75" s="280">
        <f>IF($L75&gt;0,AN75,0)</f>
        <v>0</v>
      </c>
      <c r="BE75" s="279">
        <f>IF($L75&gt;0,$L75*BD75,0)</f>
        <v>0</v>
      </c>
      <c r="BF75" s="279">
        <f>IF($L75&gt;0,AP75,0)</f>
        <v>0</v>
      </c>
      <c r="BG75" s="279">
        <f>IF($L75&gt;0,$L75*BF75,0)</f>
        <v>0</v>
      </c>
      <c r="BH75" s="279">
        <f>IF($L75&gt;0,AR75,0)</f>
        <v>0</v>
      </c>
      <c r="BI75" s="279">
        <f>IF($L75&gt;0,$L75*BH75,0)</f>
        <v>0</v>
      </c>
      <c r="BJ75" s="279">
        <f>IF($L75&gt;0,AT75,0)</f>
        <v>0</v>
      </c>
      <c r="BK75" s="285">
        <f>IF($L75&gt;0,$L75*BJ75,0)</f>
        <v>0</v>
      </c>
      <c r="BL75" s="304">
        <f>IF(F75=vstupy!F$6,"1",0)</f>
        <v>0</v>
      </c>
      <c r="BM75" s="280">
        <f t="shared" ref="BM75:CB75" si="91">IF($BL75="1",AF75,0)</f>
        <v>0</v>
      </c>
      <c r="BN75" s="279">
        <f t="shared" si="91"/>
        <v>0</v>
      </c>
      <c r="BO75" s="279">
        <f t="shared" si="91"/>
        <v>0</v>
      </c>
      <c r="BP75" s="279">
        <f t="shared" si="91"/>
        <v>0</v>
      </c>
      <c r="BQ75" s="279">
        <f t="shared" si="91"/>
        <v>0</v>
      </c>
      <c r="BR75" s="279">
        <f t="shared" si="91"/>
        <v>0</v>
      </c>
      <c r="BS75" s="279">
        <f t="shared" si="91"/>
        <v>0</v>
      </c>
      <c r="BT75" s="285">
        <f t="shared" si="91"/>
        <v>0</v>
      </c>
      <c r="BU75" s="280">
        <f t="shared" si="91"/>
        <v>0</v>
      </c>
      <c r="BV75" s="269">
        <f t="shared" si="91"/>
        <v>0</v>
      </c>
      <c r="BW75" s="269">
        <f t="shared" si="91"/>
        <v>0</v>
      </c>
      <c r="BX75" s="269">
        <f t="shared" si="91"/>
        <v>0</v>
      </c>
      <c r="BY75" s="269">
        <f t="shared" si="91"/>
        <v>0</v>
      </c>
      <c r="BZ75" s="269">
        <f t="shared" si="91"/>
        <v>0</v>
      </c>
      <c r="CA75" s="269">
        <f t="shared" si="91"/>
        <v>0</v>
      </c>
      <c r="CB75" s="270">
        <f t="shared" si="91"/>
        <v>0</v>
      </c>
      <c r="CC75" s="280">
        <f>IFERROR(IF($X75="N/A",Z75+AB75+AD75,X75+Z75+AB75+AD75),0)</f>
        <v>0</v>
      </c>
      <c r="CD75" s="285">
        <f>Y75+AA75+AC75+AE75</f>
        <v>0</v>
      </c>
    </row>
    <row r="76" spans="2:82" ht="12.6" customHeight="1" x14ac:dyDescent="0.2">
      <c r="B76" s="351"/>
      <c r="C76" s="330"/>
      <c r="D76" s="330"/>
      <c r="E76" s="330"/>
      <c r="F76" s="312"/>
      <c r="G76" s="326"/>
      <c r="H76" s="312"/>
      <c r="I76" s="312"/>
      <c r="J76" s="314"/>
      <c r="K76" s="312"/>
      <c r="L76" s="314"/>
      <c r="M76" s="312"/>
      <c r="N76" s="312"/>
      <c r="O76" s="312"/>
      <c r="P76" s="315"/>
      <c r="Q76" s="313"/>
      <c r="R76" s="311"/>
      <c r="S76" s="312"/>
      <c r="T76" s="153" t="s">
        <v>51</v>
      </c>
      <c r="U76" s="218">
        <f>IFERROR(VLOOKUP(T76,vstupy!$B$2:$C$12,2,FALSE),0)</f>
        <v>0</v>
      </c>
      <c r="V76" s="313"/>
      <c r="W76" s="338"/>
      <c r="X76" s="335"/>
      <c r="Y76" s="308"/>
      <c r="Z76" s="308"/>
      <c r="AA76" s="308"/>
      <c r="AB76" s="308"/>
      <c r="AC76" s="308"/>
      <c r="AD76" s="308"/>
      <c r="AE76" s="350"/>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51"/>
      <c r="C77" s="330"/>
      <c r="D77" s="330"/>
      <c r="E77" s="330"/>
      <c r="F77" s="312"/>
      <c r="G77" s="326"/>
      <c r="H77" s="312"/>
      <c r="I77" s="312"/>
      <c r="J77" s="314"/>
      <c r="K77" s="312"/>
      <c r="L77" s="314"/>
      <c r="M77" s="312"/>
      <c r="N77" s="312"/>
      <c r="O77" s="312"/>
      <c r="P77" s="315"/>
      <c r="Q77" s="313"/>
      <c r="R77" s="311"/>
      <c r="S77" s="312"/>
      <c r="T77" s="153" t="s">
        <v>51</v>
      </c>
      <c r="U77" s="218">
        <f>IFERROR(VLOOKUP(T77,vstupy!$B$2:$C$12,2,FALSE),0)</f>
        <v>0</v>
      </c>
      <c r="V77" s="313"/>
      <c r="W77" s="338"/>
      <c r="X77" s="336"/>
      <c r="Y77" s="308"/>
      <c r="Z77" s="308"/>
      <c r="AA77" s="308"/>
      <c r="AB77" s="308"/>
      <c r="AC77" s="308"/>
      <c r="AD77" s="308"/>
      <c r="AE77" s="350"/>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51">
        <v>24</v>
      </c>
      <c r="C78" s="330"/>
      <c r="D78" s="330"/>
      <c r="E78" s="330"/>
      <c r="F78" s="312" t="s">
        <v>177</v>
      </c>
      <c r="G78" s="326"/>
      <c r="H78" s="312"/>
      <c r="I78" s="312"/>
      <c r="J78" s="314">
        <f>IF(I78="N",0,I78)</f>
        <v>0</v>
      </c>
      <c r="K78" s="312"/>
      <c r="L78" s="314">
        <f>IF(K78="N",0,K78)</f>
        <v>0</v>
      </c>
      <c r="M78" s="312" t="s">
        <v>177</v>
      </c>
      <c r="N78" s="312"/>
      <c r="O78" s="312"/>
      <c r="P78" s="315"/>
      <c r="Q78" s="313" t="s">
        <v>50</v>
      </c>
      <c r="R78" s="311">
        <f>VLOOKUP(Q78,vstupy!$B$17:$C$27,2,FALSE)</f>
        <v>0</v>
      </c>
      <c r="S78" s="312"/>
      <c r="T78" s="153" t="s">
        <v>51</v>
      </c>
      <c r="U78" s="218">
        <f>IFERROR(VLOOKUP(T78,vstupy!$B$2:$C$12,2,FALSE),0)</f>
        <v>0</v>
      </c>
      <c r="V78" s="313" t="s">
        <v>50</v>
      </c>
      <c r="W78" s="337">
        <f>VLOOKUP(V78,vstupy!$B$17:$C$27,2,FALSE)</f>
        <v>0</v>
      </c>
      <c r="X78" s="335" t="str">
        <f>IFERROR(IF(J78=0,"N",N78/I78),0)</f>
        <v>N</v>
      </c>
      <c r="Y78" s="307">
        <f>N78</f>
        <v>0</v>
      </c>
      <c r="Z78" s="307" t="str">
        <f>IFERROR(IF(J78=0,"N",O78/I78),0)</f>
        <v>N</v>
      </c>
      <c r="AA78" s="307">
        <f>O78</f>
        <v>0</v>
      </c>
      <c r="AB78" s="307">
        <f>P78*R78</f>
        <v>0</v>
      </c>
      <c r="AC78" s="307">
        <f>IFERROR(AB78*J78,0)</f>
        <v>0</v>
      </c>
      <c r="AD78" s="348">
        <f>IF(S78&gt;0,IF(W78&gt;0,($G$6/160)*(S78/60)*W78,0),IF(W78&gt;0,($G$6/160)*((U78+U79+U80)/60)*W78,0))</f>
        <v>0</v>
      </c>
      <c r="AE78" s="349">
        <f>IFERROR(AD78*J78,0)</f>
        <v>0</v>
      </c>
      <c r="AF78" s="280">
        <f>IF($M78="In (zvyšuje náklady)",X78,0)</f>
        <v>0</v>
      </c>
      <c r="AG78" s="279">
        <f t="shared" ref="AG78:AM78" si="92">IF($M78="In (zvyšuje náklady)",Y78,0)</f>
        <v>0</v>
      </c>
      <c r="AH78" s="279">
        <f t="shared" si="92"/>
        <v>0</v>
      </c>
      <c r="AI78" s="279">
        <f t="shared" si="92"/>
        <v>0</v>
      </c>
      <c r="AJ78" s="279">
        <f t="shared" si="92"/>
        <v>0</v>
      </c>
      <c r="AK78" s="279">
        <f t="shared" si="92"/>
        <v>0</v>
      </c>
      <c r="AL78" s="279">
        <f t="shared" si="92"/>
        <v>0</v>
      </c>
      <c r="AM78" s="285">
        <f t="shared" si="92"/>
        <v>0</v>
      </c>
      <c r="AN78" s="296" t="str">
        <f t="shared" ref="AN78:AU78" si="93">IF($M78="In (zvyšuje náklady)",0,X78)</f>
        <v>N</v>
      </c>
      <c r="AO78" s="296">
        <f t="shared" si="93"/>
        <v>0</v>
      </c>
      <c r="AP78" s="296" t="str">
        <f t="shared" si="93"/>
        <v>N</v>
      </c>
      <c r="AQ78" s="296">
        <f t="shared" si="93"/>
        <v>0</v>
      </c>
      <c r="AR78" s="296">
        <f t="shared" si="93"/>
        <v>0</v>
      </c>
      <c r="AS78" s="296">
        <f t="shared" si="93"/>
        <v>0</v>
      </c>
      <c r="AT78" s="296">
        <f t="shared" si="93"/>
        <v>0</v>
      </c>
      <c r="AU78" s="294">
        <f t="shared" si="93"/>
        <v>0</v>
      </c>
      <c r="AV78" s="280">
        <f t="shared" ref="AV78:BB78" si="94">IF($L78&gt;0,AF78,0)</f>
        <v>0</v>
      </c>
      <c r="AW78" s="279">
        <f>IF($L78&gt;0,$L78*AV78,0)</f>
        <v>0</v>
      </c>
      <c r="AX78" s="279">
        <f t="shared" si="94"/>
        <v>0</v>
      </c>
      <c r="AY78" s="279">
        <f>IF($L78&gt;0,$L78*AX78,0)</f>
        <v>0</v>
      </c>
      <c r="AZ78" s="279">
        <f t="shared" si="94"/>
        <v>0</v>
      </c>
      <c r="BA78" s="279">
        <f>IF($L78&gt;0,$L78*AZ78,0)</f>
        <v>0</v>
      </c>
      <c r="BB78" s="279">
        <f t="shared" si="94"/>
        <v>0</v>
      </c>
      <c r="BC78" s="285">
        <f>IF($L78&gt;0,$L78*BB78,0)</f>
        <v>0</v>
      </c>
      <c r="BD78" s="280">
        <f>IF($L78&gt;0,AN78,0)</f>
        <v>0</v>
      </c>
      <c r="BE78" s="279">
        <f>IF($L78&gt;0,$L78*BD78,0)</f>
        <v>0</v>
      </c>
      <c r="BF78" s="279">
        <f>IF($L78&gt;0,AP78,0)</f>
        <v>0</v>
      </c>
      <c r="BG78" s="279">
        <f>IF($L78&gt;0,$L78*BF78,0)</f>
        <v>0</v>
      </c>
      <c r="BH78" s="279">
        <f>IF($L78&gt;0,AR78,0)</f>
        <v>0</v>
      </c>
      <c r="BI78" s="279">
        <f>IF($L78&gt;0,$L78*BH78,0)</f>
        <v>0</v>
      </c>
      <c r="BJ78" s="279">
        <f>IF($L78&gt;0,AT78,0)</f>
        <v>0</v>
      </c>
      <c r="BK78" s="285">
        <f>IF($L78&gt;0,$L78*BJ78,0)</f>
        <v>0</v>
      </c>
      <c r="BL78" s="304">
        <f>IF(F78=vstupy!F$6,"1",0)</f>
        <v>0</v>
      </c>
      <c r="BM78" s="280">
        <f t="shared" ref="BM78:CB78" si="95">IF($BL78="1",AF78,0)</f>
        <v>0</v>
      </c>
      <c r="BN78" s="279">
        <f t="shared" si="95"/>
        <v>0</v>
      </c>
      <c r="BO78" s="279">
        <f t="shared" si="95"/>
        <v>0</v>
      </c>
      <c r="BP78" s="279">
        <f t="shared" si="95"/>
        <v>0</v>
      </c>
      <c r="BQ78" s="279">
        <f t="shared" si="95"/>
        <v>0</v>
      </c>
      <c r="BR78" s="279">
        <f t="shared" si="95"/>
        <v>0</v>
      </c>
      <c r="BS78" s="279">
        <f t="shared" si="95"/>
        <v>0</v>
      </c>
      <c r="BT78" s="285">
        <f t="shared" si="95"/>
        <v>0</v>
      </c>
      <c r="BU78" s="280">
        <f t="shared" si="95"/>
        <v>0</v>
      </c>
      <c r="BV78" s="269">
        <f t="shared" si="95"/>
        <v>0</v>
      </c>
      <c r="BW78" s="269">
        <f t="shared" si="95"/>
        <v>0</v>
      </c>
      <c r="BX78" s="269">
        <f t="shared" si="95"/>
        <v>0</v>
      </c>
      <c r="BY78" s="269">
        <f t="shared" si="95"/>
        <v>0</v>
      </c>
      <c r="BZ78" s="269">
        <f t="shared" si="95"/>
        <v>0</v>
      </c>
      <c r="CA78" s="269">
        <f t="shared" si="95"/>
        <v>0</v>
      </c>
      <c r="CB78" s="270">
        <f t="shared" si="95"/>
        <v>0</v>
      </c>
      <c r="CC78" s="280">
        <f>IFERROR(IF($X78="N/A",Z78+AB78+AD78,X78+Z78+AB78+AD78),0)</f>
        <v>0</v>
      </c>
      <c r="CD78" s="285">
        <f>Y78+AA78+AC78+AE78</f>
        <v>0</v>
      </c>
    </row>
    <row r="79" spans="2:82" ht="12.6" customHeight="1" x14ac:dyDescent="0.2">
      <c r="B79" s="351"/>
      <c r="C79" s="330"/>
      <c r="D79" s="330"/>
      <c r="E79" s="330"/>
      <c r="F79" s="312"/>
      <c r="G79" s="326"/>
      <c r="H79" s="312"/>
      <c r="I79" s="312"/>
      <c r="J79" s="314"/>
      <c r="K79" s="312"/>
      <c r="L79" s="314"/>
      <c r="M79" s="312"/>
      <c r="N79" s="312"/>
      <c r="O79" s="312"/>
      <c r="P79" s="315"/>
      <c r="Q79" s="313"/>
      <c r="R79" s="311"/>
      <c r="S79" s="312"/>
      <c r="T79" s="153" t="s">
        <v>51</v>
      </c>
      <c r="U79" s="218">
        <f>IFERROR(VLOOKUP(T79,vstupy!$B$2:$C$12,2,FALSE),0)</f>
        <v>0</v>
      </c>
      <c r="V79" s="313"/>
      <c r="W79" s="338"/>
      <c r="X79" s="335"/>
      <c r="Y79" s="308"/>
      <c r="Z79" s="308"/>
      <c r="AA79" s="308"/>
      <c r="AB79" s="308"/>
      <c r="AC79" s="308"/>
      <c r="AD79" s="308"/>
      <c r="AE79" s="350"/>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51"/>
      <c r="C80" s="330"/>
      <c r="D80" s="330"/>
      <c r="E80" s="330"/>
      <c r="F80" s="312"/>
      <c r="G80" s="326"/>
      <c r="H80" s="312"/>
      <c r="I80" s="312"/>
      <c r="J80" s="314"/>
      <c r="K80" s="312"/>
      <c r="L80" s="314"/>
      <c r="M80" s="312"/>
      <c r="N80" s="312"/>
      <c r="O80" s="312"/>
      <c r="P80" s="315"/>
      <c r="Q80" s="313"/>
      <c r="R80" s="311"/>
      <c r="S80" s="312"/>
      <c r="T80" s="153" t="s">
        <v>51</v>
      </c>
      <c r="U80" s="218">
        <f>IFERROR(VLOOKUP(T80,vstupy!$B$2:$C$12,2,FALSE),0)</f>
        <v>0</v>
      </c>
      <c r="V80" s="313"/>
      <c r="W80" s="338"/>
      <c r="X80" s="336"/>
      <c r="Y80" s="308"/>
      <c r="Z80" s="308"/>
      <c r="AA80" s="308"/>
      <c r="AB80" s="308"/>
      <c r="AC80" s="308"/>
      <c r="AD80" s="308"/>
      <c r="AE80" s="350"/>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51">
        <v>25</v>
      </c>
      <c r="C81" s="330"/>
      <c r="D81" s="330"/>
      <c r="E81" s="330"/>
      <c r="F81" s="312" t="s">
        <v>177</v>
      </c>
      <c r="G81" s="326"/>
      <c r="H81" s="312"/>
      <c r="I81" s="312"/>
      <c r="J81" s="314">
        <f>IF(I81="N",0,I81)</f>
        <v>0</v>
      </c>
      <c r="K81" s="312"/>
      <c r="L81" s="314">
        <f>IF(K81="N",0,K81)</f>
        <v>0</v>
      </c>
      <c r="M81" s="312" t="s">
        <v>177</v>
      </c>
      <c r="N81" s="312"/>
      <c r="O81" s="312"/>
      <c r="P81" s="315"/>
      <c r="Q81" s="313" t="s">
        <v>50</v>
      </c>
      <c r="R81" s="311">
        <f>VLOOKUP(Q81,vstupy!$B$17:$C$27,2,FALSE)</f>
        <v>0</v>
      </c>
      <c r="S81" s="312"/>
      <c r="T81" s="153" t="s">
        <v>51</v>
      </c>
      <c r="U81" s="218">
        <f>IFERROR(VLOOKUP(T81,vstupy!$B$2:$C$12,2,FALSE),0)</f>
        <v>0</v>
      </c>
      <c r="V81" s="313" t="s">
        <v>50</v>
      </c>
      <c r="W81" s="337">
        <f>VLOOKUP(V81,vstupy!$B$17:$C$27,2,FALSE)</f>
        <v>0</v>
      </c>
      <c r="X81" s="335" t="str">
        <f>IFERROR(IF(J81=0,"N",N81/I81),0)</f>
        <v>N</v>
      </c>
      <c r="Y81" s="307">
        <f>N81</f>
        <v>0</v>
      </c>
      <c r="Z81" s="307" t="str">
        <f>IFERROR(IF(J81=0,"N",O81/I81),0)</f>
        <v>N</v>
      </c>
      <c r="AA81" s="307">
        <f>O81</f>
        <v>0</v>
      </c>
      <c r="AB81" s="307">
        <f>P81*R81</f>
        <v>0</v>
      </c>
      <c r="AC81" s="307">
        <f>IFERROR(AB81*J81,0)</f>
        <v>0</v>
      </c>
      <c r="AD81" s="348">
        <f>IF(S81&gt;0,IF(W81&gt;0,($G$6/160)*(S81/60)*W81,0),IF(W81&gt;0,($G$6/160)*((U81+U82+U83)/60)*W81,0))</f>
        <v>0</v>
      </c>
      <c r="AE81" s="349">
        <f>IFERROR(AD81*J81,0)</f>
        <v>0</v>
      </c>
      <c r="AF81" s="280">
        <f>IF($M81="In (zvyšuje náklady)",X81,0)</f>
        <v>0</v>
      </c>
      <c r="AG81" s="279">
        <f t="shared" ref="AG81:AM81" si="96">IF($M81="In (zvyšuje náklady)",Y81,0)</f>
        <v>0</v>
      </c>
      <c r="AH81" s="279">
        <f t="shared" si="96"/>
        <v>0</v>
      </c>
      <c r="AI81" s="279">
        <f t="shared" si="96"/>
        <v>0</v>
      </c>
      <c r="AJ81" s="279">
        <f t="shared" si="96"/>
        <v>0</v>
      </c>
      <c r="AK81" s="279">
        <f t="shared" si="96"/>
        <v>0</v>
      </c>
      <c r="AL81" s="279">
        <f t="shared" si="96"/>
        <v>0</v>
      </c>
      <c r="AM81" s="285">
        <f t="shared" si="96"/>
        <v>0</v>
      </c>
      <c r="AN81" s="296" t="str">
        <f t="shared" ref="AN81:AU81" si="97">IF($M81="In (zvyšuje náklady)",0,X81)</f>
        <v>N</v>
      </c>
      <c r="AO81" s="296">
        <f t="shared" si="97"/>
        <v>0</v>
      </c>
      <c r="AP81" s="296" t="str">
        <f t="shared" si="97"/>
        <v>N</v>
      </c>
      <c r="AQ81" s="296">
        <f t="shared" si="97"/>
        <v>0</v>
      </c>
      <c r="AR81" s="296">
        <f t="shared" si="97"/>
        <v>0</v>
      </c>
      <c r="AS81" s="296">
        <f t="shared" si="97"/>
        <v>0</v>
      </c>
      <c r="AT81" s="296">
        <f t="shared" si="97"/>
        <v>0</v>
      </c>
      <c r="AU81" s="294">
        <f t="shared" si="97"/>
        <v>0</v>
      </c>
      <c r="AV81" s="280">
        <f t="shared" ref="AV81:BB81" si="98">IF($L81&gt;0,AF81,0)</f>
        <v>0</v>
      </c>
      <c r="AW81" s="279">
        <f>IF($L81&gt;0,$L81*AV81,0)</f>
        <v>0</v>
      </c>
      <c r="AX81" s="279">
        <f t="shared" si="98"/>
        <v>0</v>
      </c>
      <c r="AY81" s="279">
        <f>IF($L81&gt;0,$L81*AX81,0)</f>
        <v>0</v>
      </c>
      <c r="AZ81" s="279">
        <f t="shared" si="98"/>
        <v>0</v>
      </c>
      <c r="BA81" s="279">
        <f>IF($L81&gt;0,$L81*AZ81,0)</f>
        <v>0</v>
      </c>
      <c r="BB81" s="279">
        <f t="shared" si="98"/>
        <v>0</v>
      </c>
      <c r="BC81" s="285">
        <f>IF($L81&gt;0,$L81*BB81,0)</f>
        <v>0</v>
      </c>
      <c r="BD81" s="280">
        <f>IF($L81&gt;0,AN81,0)</f>
        <v>0</v>
      </c>
      <c r="BE81" s="279">
        <f>IF($L81&gt;0,$L81*BD81,0)</f>
        <v>0</v>
      </c>
      <c r="BF81" s="279">
        <f>IF($L81&gt;0,AP81,0)</f>
        <v>0</v>
      </c>
      <c r="BG81" s="279">
        <f>IF($L81&gt;0,$L81*BF81,0)</f>
        <v>0</v>
      </c>
      <c r="BH81" s="279">
        <f>IF($L81&gt;0,AR81,0)</f>
        <v>0</v>
      </c>
      <c r="BI81" s="279">
        <f>IF($L81&gt;0,$L81*BH81,0)</f>
        <v>0</v>
      </c>
      <c r="BJ81" s="279">
        <f>IF($L81&gt;0,AT81,0)</f>
        <v>0</v>
      </c>
      <c r="BK81" s="285">
        <f>IF($L81&gt;0,$L81*BJ81,0)</f>
        <v>0</v>
      </c>
      <c r="BL81" s="304">
        <f>IF(F81=vstupy!F$6,"1",0)</f>
        <v>0</v>
      </c>
      <c r="BM81" s="280">
        <f t="shared" ref="BM81:CB81" si="99">IF($BL81="1",AF81,0)</f>
        <v>0</v>
      </c>
      <c r="BN81" s="279">
        <f t="shared" si="99"/>
        <v>0</v>
      </c>
      <c r="BO81" s="279">
        <f t="shared" si="99"/>
        <v>0</v>
      </c>
      <c r="BP81" s="279">
        <f t="shared" si="99"/>
        <v>0</v>
      </c>
      <c r="BQ81" s="279">
        <f t="shared" si="99"/>
        <v>0</v>
      </c>
      <c r="BR81" s="279">
        <f t="shared" si="99"/>
        <v>0</v>
      </c>
      <c r="BS81" s="279">
        <f t="shared" si="99"/>
        <v>0</v>
      </c>
      <c r="BT81" s="285">
        <f t="shared" si="99"/>
        <v>0</v>
      </c>
      <c r="BU81" s="280">
        <f t="shared" si="99"/>
        <v>0</v>
      </c>
      <c r="BV81" s="269">
        <f t="shared" si="99"/>
        <v>0</v>
      </c>
      <c r="BW81" s="269">
        <f t="shared" si="99"/>
        <v>0</v>
      </c>
      <c r="BX81" s="269">
        <f t="shared" si="99"/>
        <v>0</v>
      </c>
      <c r="BY81" s="269">
        <f t="shared" si="99"/>
        <v>0</v>
      </c>
      <c r="BZ81" s="269">
        <f t="shared" si="99"/>
        <v>0</v>
      </c>
      <c r="CA81" s="269">
        <f t="shared" si="99"/>
        <v>0</v>
      </c>
      <c r="CB81" s="270">
        <f t="shared" si="99"/>
        <v>0</v>
      </c>
      <c r="CC81" s="280">
        <f>IFERROR(IF($X81="N/A",Z81+AB81+AD81,X81+Z81+AB81+AD81),0)</f>
        <v>0</v>
      </c>
      <c r="CD81" s="285">
        <f>Y81+AA81+AC81+AE81</f>
        <v>0</v>
      </c>
    </row>
    <row r="82" spans="2:82" ht="12.6" customHeight="1" x14ac:dyDescent="0.2">
      <c r="B82" s="351"/>
      <c r="C82" s="330"/>
      <c r="D82" s="330"/>
      <c r="E82" s="330"/>
      <c r="F82" s="312"/>
      <c r="G82" s="326"/>
      <c r="H82" s="312"/>
      <c r="I82" s="312"/>
      <c r="J82" s="314"/>
      <c r="K82" s="312"/>
      <c r="L82" s="314"/>
      <c r="M82" s="312"/>
      <c r="N82" s="312"/>
      <c r="O82" s="312"/>
      <c r="P82" s="315"/>
      <c r="Q82" s="313"/>
      <c r="R82" s="311"/>
      <c r="S82" s="312"/>
      <c r="T82" s="153" t="s">
        <v>51</v>
      </c>
      <c r="U82" s="218">
        <f>IFERROR(VLOOKUP(T82,vstupy!$B$2:$C$12,2,FALSE),0)</f>
        <v>0</v>
      </c>
      <c r="V82" s="313"/>
      <c r="W82" s="338"/>
      <c r="X82" s="335"/>
      <c r="Y82" s="308"/>
      <c r="Z82" s="308"/>
      <c r="AA82" s="308"/>
      <c r="AB82" s="308"/>
      <c r="AC82" s="308"/>
      <c r="AD82" s="308"/>
      <c r="AE82" s="350"/>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51"/>
      <c r="C83" s="330"/>
      <c r="D83" s="330"/>
      <c r="E83" s="330"/>
      <c r="F83" s="312"/>
      <c r="G83" s="326"/>
      <c r="H83" s="312"/>
      <c r="I83" s="312"/>
      <c r="J83" s="314"/>
      <c r="K83" s="312"/>
      <c r="L83" s="314"/>
      <c r="M83" s="312"/>
      <c r="N83" s="312"/>
      <c r="O83" s="312"/>
      <c r="P83" s="315"/>
      <c r="Q83" s="313"/>
      <c r="R83" s="311"/>
      <c r="S83" s="312"/>
      <c r="T83" s="153" t="s">
        <v>51</v>
      </c>
      <c r="U83" s="218">
        <f>IFERROR(VLOOKUP(T83,vstupy!$B$2:$C$12,2,FALSE),0)</f>
        <v>0</v>
      </c>
      <c r="V83" s="313"/>
      <c r="W83" s="338"/>
      <c r="X83" s="336"/>
      <c r="Y83" s="308"/>
      <c r="Z83" s="308"/>
      <c r="AA83" s="308"/>
      <c r="AB83" s="308"/>
      <c r="AC83" s="308"/>
      <c r="AD83" s="308"/>
      <c r="AE83" s="350"/>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51">
        <v>26</v>
      </c>
      <c r="C84" s="330"/>
      <c r="D84" s="330"/>
      <c r="E84" s="330"/>
      <c r="F84" s="312" t="s">
        <v>177</v>
      </c>
      <c r="G84" s="326"/>
      <c r="H84" s="312"/>
      <c r="I84" s="312"/>
      <c r="J84" s="314">
        <f>IF(I84="N",0,I84)</f>
        <v>0</v>
      </c>
      <c r="K84" s="312"/>
      <c r="L84" s="314">
        <f>IF(K84="N",0,K84)</f>
        <v>0</v>
      </c>
      <c r="M84" s="312" t="s">
        <v>177</v>
      </c>
      <c r="N84" s="312"/>
      <c r="O84" s="312"/>
      <c r="P84" s="315"/>
      <c r="Q84" s="313" t="s">
        <v>50</v>
      </c>
      <c r="R84" s="311">
        <f>VLOOKUP(Q84,vstupy!$B$17:$C$27,2,FALSE)</f>
        <v>0</v>
      </c>
      <c r="S84" s="312"/>
      <c r="T84" s="153" t="s">
        <v>51</v>
      </c>
      <c r="U84" s="218">
        <f>IFERROR(VLOOKUP(T84,vstupy!$B$2:$C$12,2,FALSE),0)</f>
        <v>0</v>
      </c>
      <c r="V84" s="313" t="s">
        <v>50</v>
      </c>
      <c r="W84" s="337">
        <f>VLOOKUP(V84,vstupy!$B$17:$C$27,2,FALSE)</f>
        <v>0</v>
      </c>
      <c r="X84" s="335" t="str">
        <f>IFERROR(IF(J84=0,"N",N84/I84),0)</f>
        <v>N</v>
      </c>
      <c r="Y84" s="307">
        <f>N84</f>
        <v>0</v>
      </c>
      <c r="Z84" s="307" t="str">
        <f>IFERROR(IF(J84=0,"N",O84/I84),0)</f>
        <v>N</v>
      </c>
      <c r="AA84" s="307">
        <f>O84</f>
        <v>0</v>
      </c>
      <c r="AB84" s="307">
        <f>P84*R84</f>
        <v>0</v>
      </c>
      <c r="AC84" s="307">
        <f>IFERROR(AB84*J84,0)</f>
        <v>0</v>
      </c>
      <c r="AD84" s="348">
        <f>IF(S84&gt;0,IF(W84&gt;0,($G$6/160)*(S84/60)*W84,0),IF(W84&gt;0,($G$6/160)*((U84+U85+U86)/60)*W84,0))</f>
        <v>0</v>
      </c>
      <c r="AE84" s="349">
        <f>IFERROR(AD84*J84,0)</f>
        <v>0</v>
      </c>
      <c r="AF84" s="280">
        <f>IF($M84="In (zvyšuje náklady)",X84,0)</f>
        <v>0</v>
      </c>
      <c r="AG84" s="279">
        <f t="shared" ref="AG84:AM84" si="100">IF($M84="In (zvyšuje náklady)",Y84,0)</f>
        <v>0</v>
      </c>
      <c r="AH84" s="279">
        <f t="shared" si="100"/>
        <v>0</v>
      </c>
      <c r="AI84" s="279">
        <f t="shared" si="100"/>
        <v>0</v>
      </c>
      <c r="AJ84" s="279">
        <f t="shared" si="100"/>
        <v>0</v>
      </c>
      <c r="AK84" s="279">
        <f t="shared" si="100"/>
        <v>0</v>
      </c>
      <c r="AL84" s="279">
        <f t="shared" si="100"/>
        <v>0</v>
      </c>
      <c r="AM84" s="285">
        <f t="shared" si="100"/>
        <v>0</v>
      </c>
      <c r="AN84" s="296" t="str">
        <f t="shared" ref="AN84:AU84" si="101">IF($M84="In (zvyšuje náklady)",0,X84)</f>
        <v>N</v>
      </c>
      <c r="AO84" s="296">
        <f t="shared" si="101"/>
        <v>0</v>
      </c>
      <c r="AP84" s="296" t="str">
        <f t="shared" si="101"/>
        <v>N</v>
      </c>
      <c r="AQ84" s="296">
        <f t="shared" si="101"/>
        <v>0</v>
      </c>
      <c r="AR84" s="296">
        <f t="shared" si="101"/>
        <v>0</v>
      </c>
      <c r="AS84" s="296">
        <f t="shared" si="101"/>
        <v>0</v>
      </c>
      <c r="AT84" s="296">
        <f t="shared" si="101"/>
        <v>0</v>
      </c>
      <c r="AU84" s="294">
        <f t="shared" si="101"/>
        <v>0</v>
      </c>
      <c r="AV84" s="280">
        <f t="shared" ref="AV84:BB84" si="102">IF($L84&gt;0,AF84,0)</f>
        <v>0</v>
      </c>
      <c r="AW84" s="279">
        <f>IF($L84&gt;0,$L84*AV84,0)</f>
        <v>0</v>
      </c>
      <c r="AX84" s="279">
        <f t="shared" si="102"/>
        <v>0</v>
      </c>
      <c r="AY84" s="279">
        <f>IF($L84&gt;0,$L84*AX84,0)</f>
        <v>0</v>
      </c>
      <c r="AZ84" s="279">
        <f t="shared" si="102"/>
        <v>0</v>
      </c>
      <c r="BA84" s="279">
        <f>IF($L84&gt;0,$L84*AZ84,0)</f>
        <v>0</v>
      </c>
      <c r="BB84" s="279">
        <f t="shared" si="102"/>
        <v>0</v>
      </c>
      <c r="BC84" s="285">
        <f>IF($L84&gt;0,$L84*BB84,0)</f>
        <v>0</v>
      </c>
      <c r="BD84" s="280">
        <f>IF($L84&gt;0,AN84,0)</f>
        <v>0</v>
      </c>
      <c r="BE84" s="279">
        <f>IF($L84&gt;0,$L84*BD84,0)</f>
        <v>0</v>
      </c>
      <c r="BF84" s="279">
        <f>IF($L84&gt;0,AP84,0)</f>
        <v>0</v>
      </c>
      <c r="BG84" s="279">
        <f>IF($L84&gt;0,$L84*BF84,0)</f>
        <v>0</v>
      </c>
      <c r="BH84" s="279">
        <f>IF($L84&gt;0,AR84,0)</f>
        <v>0</v>
      </c>
      <c r="BI84" s="279">
        <f>IF($L84&gt;0,$L84*BH84,0)</f>
        <v>0</v>
      </c>
      <c r="BJ84" s="279">
        <f>IF($L84&gt;0,AT84,0)</f>
        <v>0</v>
      </c>
      <c r="BK84" s="285">
        <f>IF($L84&gt;0,$L84*BJ84,0)</f>
        <v>0</v>
      </c>
      <c r="BL84" s="304">
        <f>IF(F84=vstupy!F$6,"1",0)</f>
        <v>0</v>
      </c>
      <c r="BM84" s="280">
        <f t="shared" ref="BM84:CB84" si="103">IF($BL84="1",AF84,0)</f>
        <v>0</v>
      </c>
      <c r="BN84" s="279">
        <f t="shared" si="103"/>
        <v>0</v>
      </c>
      <c r="BO84" s="279">
        <f t="shared" si="103"/>
        <v>0</v>
      </c>
      <c r="BP84" s="279">
        <f t="shared" si="103"/>
        <v>0</v>
      </c>
      <c r="BQ84" s="279">
        <f t="shared" si="103"/>
        <v>0</v>
      </c>
      <c r="BR84" s="279">
        <f t="shared" si="103"/>
        <v>0</v>
      </c>
      <c r="BS84" s="279">
        <f t="shared" si="103"/>
        <v>0</v>
      </c>
      <c r="BT84" s="285">
        <f t="shared" si="103"/>
        <v>0</v>
      </c>
      <c r="BU84" s="280">
        <f t="shared" si="103"/>
        <v>0</v>
      </c>
      <c r="BV84" s="269">
        <f t="shared" si="103"/>
        <v>0</v>
      </c>
      <c r="BW84" s="269">
        <f t="shared" si="103"/>
        <v>0</v>
      </c>
      <c r="BX84" s="269">
        <f t="shared" si="103"/>
        <v>0</v>
      </c>
      <c r="BY84" s="269">
        <f t="shared" si="103"/>
        <v>0</v>
      </c>
      <c r="BZ84" s="269">
        <f t="shared" si="103"/>
        <v>0</v>
      </c>
      <c r="CA84" s="269">
        <f t="shared" si="103"/>
        <v>0</v>
      </c>
      <c r="CB84" s="270">
        <f t="shared" si="103"/>
        <v>0</v>
      </c>
      <c r="CC84" s="280">
        <f>IFERROR(IF($X84="N/A",Z84+AB84+AD84,X84+Z84+AB84+AD84),0)</f>
        <v>0</v>
      </c>
      <c r="CD84" s="285">
        <f>Y84+AA84+AC84+AE84</f>
        <v>0</v>
      </c>
    </row>
    <row r="85" spans="2:82" ht="12.6" customHeight="1" x14ac:dyDescent="0.2">
      <c r="B85" s="351"/>
      <c r="C85" s="330"/>
      <c r="D85" s="330"/>
      <c r="E85" s="330"/>
      <c r="F85" s="312"/>
      <c r="G85" s="326"/>
      <c r="H85" s="312"/>
      <c r="I85" s="312"/>
      <c r="J85" s="314"/>
      <c r="K85" s="312"/>
      <c r="L85" s="314"/>
      <c r="M85" s="312"/>
      <c r="N85" s="312"/>
      <c r="O85" s="312"/>
      <c r="P85" s="315"/>
      <c r="Q85" s="313"/>
      <c r="R85" s="311"/>
      <c r="S85" s="312"/>
      <c r="T85" s="153" t="s">
        <v>51</v>
      </c>
      <c r="U85" s="218">
        <f>IFERROR(VLOOKUP(T85,vstupy!$B$2:$C$12,2,FALSE),0)</f>
        <v>0</v>
      </c>
      <c r="V85" s="313"/>
      <c r="W85" s="338"/>
      <c r="X85" s="335"/>
      <c r="Y85" s="308"/>
      <c r="Z85" s="308"/>
      <c r="AA85" s="308"/>
      <c r="AB85" s="308"/>
      <c r="AC85" s="308"/>
      <c r="AD85" s="308"/>
      <c r="AE85" s="350"/>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51"/>
      <c r="C86" s="330"/>
      <c r="D86" s="330"/>
      <c r="E86" s="330"/>
      <c r="F86" s="312"/>
      <c r="G86" s="326"/>
      <c r="H86" s="312"/>
      <c r="I86" s="312"/>
      <c r="J86" s="314"/>
      <c r="K86" s="312"/>
      <c r="L86" s="314"/>
      <c r="M86" s="312"/>
      <c r="N86" s="312"/>
      <c r="O86" s="312"/>
      <c r="P86" s="315"/>
      <c r="Q86" s="313"/>
      <c r="R86" s="311"/>
      <c r="S86" s="312"/>
      <c r="T86" s="153" t="s">
        <v>51</v>
      </c>
      <c r="U86" s="218">
        <f>IFERROR(VLOOKUP(T86,vstupy!$B$2:$C$12,2,FALSE),0)</f>
        <v>0</v>
      </c>
      <c r="V86" s="313"/>
      <c r="W86" s="338"/>
      <c r="X86" s="336"/>
      <c r="Y86" s="308"/>
      <c r="Z86" s="308"/>
      <c r="AA86" s="308"/>
      <c r="AB86" s="308"/>
      <c r="AC86" s="308"/>
      <c r="AD86" s="308"/>
      <c r="AE86" s="350"/>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51">
        <v>27</v>
      </c>
      <c r="C87" s="330"/>
      <c r="D87" s="330"/>
      <c r="E87" s="330"/>
      <c r="F87" s="312" t="s">
        <v>177</v>
      </c>
      <c r="G87" s="326"/>
      <c r="H87" s="312"/>
      <c r="I87" s="312"/>
      <c r="J87" s="314">
        <f>IF(I87="N",0,I87)</f>
        <v>0</v>
      </c>
      <c r="K87" s="312"/>
      <c r="L87" s="314">
        <f>IF(K87="N",0,K87)</f>
        <v>0</v>
      </c>
      <c r="M87" s="312" t="s">
        <v>177</v>
      </c>
      <c r="N87" s="312"/>
      <c r="O87" s="312"/>
      <c r="P87" s="315"/>
      <c r="Q87" s="313" t="s">
        <v>50</v>
      </c>
      <c r="R87" s="311">
        <f>VLOOKUP(Q87,vstupy!$B$17:$C$27,2,FALSE)</f>
        <v>0</v>
      </c>
      <c r="S87" s="312"/>
      <c r="T87" s="153" t="s">
        <v>51</v>
      </c>
      <c r="U87" s="218">
        <f>IFERROR(VLOOKUP(T87,vstupy!$B$2:$C$12,2,FALSE),0)</f>
        <v>0</v>
      </c>
      <c r="V87" s="313" t="s">
        <v>50</v>
      </c>
      <c r="W87" s="337">
        <f>VLOOKUP(V87,vstupy!$B$17:$C$27,2,FALSE)</f>
        <v>0</v>
      </c>
      <c r="X87" s="335" t="str">
        <f>IFERROR(IF(J87=0,"N",N87/I87),0)</f>
        <v>N</v>
      </c>
      <c r="Y87" s="307">
        <f>N87</f>
        <v>0</v>
      </c>
      <c r="Z87" s="307" t="str">
        <f>IFERROR(IF(J87=0,"N",O87/I87),0)</f>
        <v>N</v>
      </c>
      <c r="AA87" s="307">
        <f>O87</f>
        <v>0</v>
      </c>
      <c r="AB87" s="307">
        <f>P87*R87</f>
        <v>0</v>
      </c>
      <c r="AC87" s="307">
        <f>IFERROR(AB87*J87,0)</f>
        <v>0</v>
      </c>
      <c r="AD87" s="348">
        <f>IF(S87&gt;0,IF(W87&gt;0,($G$6/160)*(S87/60)*W87,0),IF(W87&gt;0,($G$6/160)*((U87+U88+U89)/60)*W87,0))</f>
        <v>0</v>
      </c>
      <c r="AE87" s="349">
        <f>IFERROR(AD87*J87,0)</f>
        <v>0</v>
      </c>
      <c r="AF87" s="280">
        <f>IF($M87="In (zvyšuje náklady)",X87,0)</f>
        <v>0</v>
      </c>
      <c r="AG87" s="279">
        <f t="shared" ref="AG87:AM87" si="104">IF($M87="In (zvyšuje náklady)",Y87,0)</f>
        <v>0</v>
      </c>
      <c r="AH87" s="279">
        <f t="shared" si="104"/>
        <v>0</v>
      </c>
      <c r="AI87" s="279">
        <f t="shared" si="104"/>
        <v>0</v>
      </c>
      <c r="AJ87" s="279">
        <f t="shared" si="104"/>
        <v>0</v>
      </c>
      <c r="AK87" s="279">
        <f t="shared" si="104"/>
        <v>0</v>
      </c>
      <c r="AL87" s="279">
        <f t="shared" si="104"/>
        <v>0</v>
      </c>
      <c r="AM87" s="285">
        <f t="shared" si="104"/>
        <v>0</v>
      </c>
      <c r="AN87" s="296" t="str">
        <f t="shared" ref="AN87:AU87" si="105">IF($M87="In (zvyšuje náklady)",0,X87)</f>
        <v>N</v>
      </c>
      <c r="AO87" s="296">
        <f t="shared" si="105"/>
        <v>0</v>
      </c>
      <c r="AP87" s="296" t="str">
        <f t="shared" si="105"/>
        <v>N</v>
      </c>
      <c r="AQ87" s="296">
        <f t="shared" si="105"/>
        <v>0</v>
      </c>
      <c r="AR87" s="296">
        <f t="shared" si="105"/>
        <v>0</v>
      </c>
      <c r="AS87" s="296">
        <f t="shared" si="105"/>
        <v>0</v>
      </c>
      <c r="AT87" s="296">
        <f t="shared" si="105"/>
        <v>0</v>
      </c>
      <c r="AU87" s="294">
        <f t="shared" si="105"/>
        <v>0</v>
      </c>
      <c r="AV87" s="280">
        <f t="shared" ref="AV87:BB87" si="106">IF($L87&gt;0,AF87,0)</f>
        <v>0</v>
      </c>
      <c r="AW87" s="279">
        <f>IF($L87&gt;0,$L87*AV87,0)</f>
        <v>0</v>
      </c>
      <c r="AX87" s="279">
        <f t="shared" si="106"/>
        <v>0</v>
      </c>
      <c r="AY87" s="279">
        <f>IF($L87&gt;0,$L87*AX87,0)</f>
        <v>0</v>
      </c>
      <c r="AZ87" s="279">
        <f t="shared" si="106"/>
        <v>0</v>
      </c>
      <c r="BA87" s="279">
        <f>IF($L87&gt;0,$L87*AZ87,0)</f>
        <v>0</v>
      </c>
      <c r="BB87" s="279">
        <f t="shared" si="106"/>
        <v>0</v>
      </c>
      <c r="BC87" s="285">
        <f>IF($L87&gt;0,$L87*BB87,0)</f>
        <v>0</v>
      </c>
      <c r="BD87" s="280">
        <f>IF($L87&gt;0,AN87,0)</f>
        <v>0</v>
      </c>
      <c r="BE87" s="279">
        <f>IF($L87&gt;0,$L87*BD87,0)</f>
        <v>0</v>
      </c>
      <c r="BF87" s="279">
        <f>IF($L87&gt;0,AP87,0)</f>
        <v>0</v>
      </c>
      <c r="BG87" s="279">
        <f>IF($L87&gt;0,$L87*BF87,0)</f>
        <v>0</v>
      </c>
      <c r="BH87" s="279">
        <f>IF($L87&gt;0,AR87,0)</f>
        <v>0</v>
      </c>
      <c r="BI87" s="279">
        <f>IF($L87&gt;0,$L87*BH87,0)</f>
        <v>0</v>
      </c>
      <c r="BJ87" s="279">
        <f>IF($L87&gt;0,AT87,0)</f>
        <v>0</v>
      </c>
      <c r="BK87" s="285">
        <f>IF($L87&gt;0,$L87*BJ87,0)</f>
        <v>0</v>
      </c>
      <c r="BL87" s="304">
        <f>IF(F87=vstupy!F$6,"1",0)</f>
        <v>0</v>
      </c>
      <c r="BM87" s="280">
        <f t="shared" ref="BM87:CB87" si="107">IF($BL87="1",AF87,0)</f>
        <v>0</v>
      </c>
      <c r="BN87" s="279">
        <f t="shared" si="107"/>
        <v>0</v>
      </c>
      <c r="BO87" s="279">
        <f t="shared" si="107"/>
        <v>0</v>
      </c>
      <c r="BP87" s="279">
        <f t="shared" si="107"/>
        <v>0</v>
      </c>
      <c r="BQ87" s="279">
        <f t="shared" si="107"/>
        <v>0</v>
      </c>
      <c r="BR87" s="279">
        <f t="shared" si="107"/>
        <v>0</v>
      </c>
      <c r="BS87" s="279">
        <f t="shared" si="107"/>
        <v>0</v>
      </c>
      <c r="BT87" s="285">
        <f t="shared" si="107"/>
        <v>0</v>
      </c>
      <c r="BU87" s="280">
        <f t="shared" si="107"/>
        <v>0</v>
      </c>
      <c r="BV87" s="269">
        <f t="shared" si="107"/>
        <v>0</v>
      </c>
      <c r="BW87" s="269">
        <f t="shared" si="107"/>
        <v>0</v>
      </c>
      <c r="BX87" s="269">
        <f t="shared" si="107"/>
        <v>0</v>
      </c>
      <c r="BY87" s="269">
        <f t="shared" si="107"/>
        <v>0</v>
      </c>
      <c r="BZ87" s="269">
        <f t="shared" si="107"/>
        <v>0</v>
      </c>
      <c r="CA87" s="269">
        <f t="shared" si="107"/>
        <v>0</v>
      </c>
      <c r="CB87" s="270">
        <f t="shared" si="107"/>
        <v>0</v>
      </c>
      <c r="CC87" s="280">
        <f>IFERROR(IF($X87="N/A",Z87+AB87+AD87,X87+Z87+AB87+AD87),0)</f>
        <v>0</v>
      </c>
      <c r="CD87" s="285">
        <f>Y87+AA87+AC87+AE87</f>
        <v>0</v>
      </c>
    </row>
    <row r="88" spans="2:82" ht="12.6" customHeight="1" x14ac:dyDescent="0.2">
      <c r="B88" s="351"/>
      <c r="C88" s="330"/>
      <c r="D88" s="330"/>
      <c r="E88" s="330"/>
      <c r="F88" s="312"/>
      <c r="G88" s="326"/>
      <c r="H88" s="312"/>
      <c r="I88" s="312"/>
      <c r="J88" s="314"/>
      <c r="K88" s="312"/>
      <c r="L88" s="314"/>
      <c r="M88" s="312"/>
      <c r="N88" s="312"/>
      <c r="O88" s="312"/>
      <c r="P88" s="315"/>
      <c r="Q88" s="313"/>
      <c r="R88" s="311"/>
      <c r="S88" s="312"/>
      <c r="T88" s="153" t="s">
        <v>51</v>
      </c>
      <c r="U88" s="218">
        <f>IFERROR(VLOOKUP(T88,vstupy!$B$2:$C$12,2,FALSE),0)</f>
        <v>0</v>
      </c>
      <c r="V88" s="313"/>
      <c r="W88" s="338"/>
      <c r="X88" s="335"/>
      <c r="Y88" s="308"/>
      <c r="Z88" s="308"/>
      <c r="AA88" s="308"/>
      <c r="AB88" s="308"/>
      <c r="AC88" s="308"/>
      <c r="AD88" s="308"/>
      <c r="AE88" s="350"/>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51"/>
      <c r="C89" s="330"/>
      <c r="D89" s="330"/>
      <c r="E89" s="330"/>
      <c r="F89" s="312"/>
      <c r="G89" s="326"/>
      <c r="H89" s="312"/>
      <c r="I89" s="312"/>
      <c r="J89" s="314"/>
      <c r="K89" s="312"/>
      <c r="L89" s="314"/>
      <c r="M89" s="312"/>
      <c r="N89" s="312"/>
      <c r="O89" s="312"/>
      <c r="P89" s="315"/>
      <c r="Q89" s="313"/>
      <c r="R89" s="311"/>
      <c r="S89" s="312"/>
      <c r="T89" s="153" t="s">
        <v>51</v>
      </c>
      <c r="U89" s="218">
        <f>IFERROR(VLOOKUP(T89,vstupy!$B$2:$C$12,2,FALSE),0)</f>
        <v>0</v>
      </c>
      <c r="V89" s="313"/>
      <c r="W89" s="338"/>
      <c r="X89" s="336"/>
      <c r="Y89" s="308"/>
      <c r="Z89" s="308"/>
      <c r="AA89" s="308"/>
      <c r="AB89" s="308"/>
      <c r="AC89" s="308"/>
      <c r="AD89" s="308"/>
      <c r="AE89" s="350"/>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51">
        <v>28</v>
      </c>
      <c r="C90" s="330"/>
      <c r="D90" s="330"/>
      <c r="E90" s="330"/>
      <c r="F90" s="312" t="s">
        <v>177</v>
      </c>
      <c r="G90" s="326"/>
      <c r="H90" s="312"/>
      <c r="I90" s="312"/>
      <c r="J90" s="314">
        <f>IF(I90="N",0,I90)</f>
        <v>0</v>
      </c>
      <c r="K90" s="312"/>
      <c r="L90" s="314">
        <f>IF(K90="N",0,K90)</f>
        <v>0</v>
      </c>
      <c r="M90" s="312" t="s">
        <v>177</v>
      </c>
      <c r="N90" s="312"/>
      <c r="O90" s="312"/>
      <c r="P90" s="315"/>
      <c r="Q90" s="313" t="s">
        <v>50</v>
      </c>
      <c r="R90" s="311">
        <f>VLOOKUP(Q90,vstupy!$B$17:$C$27,2,FALSE)</f>
        <v>0</v>
      </c>
      <c r="S90" s="312"/>
      <c r="T90" s="153" t="s">
        <v>51</v>
      </c>
      <c r="U90" s="218">
        <f>IFERROR(VLOOKUP(T90,vstupy!$B$2:$C$12,2,FALSE),0)</f>
        <v>0</v>
      </c>
      <c r="V90" s="313" t="s">
        <v>50</v>
      </c>
      <c r="W90" s="337">
        <f>VLOOKUP(V90,vstupy!$B$17:$C$27,2,FALSE)</f>
        <v>0</v>
      </c>
      <c r="X90" s="335" t="str">
        <f>IFERROR(IF(J90=0,"N",N90/I90),0)</f>
        <v>N</v>
      </c>
      <c r="Y90" s="307">
        <f>N90</f>
        <v>0</v>
      </c>
      <c r="Z90" s="307" t="str">
        <f>IFERROR(IF(J90=0,"N",O90/I90),0)</f>
        <v>N</v>
      </c>
      <c r="AA90" s="307">
        <f>O90</f>
        <v>0</v>
      </c>
      <c r="AB90" s="307">
        <f>P90*R90</f>
        <v>0</v>
      </c>
      <c r="AC90" s="307">
        <f>IFERROR(AB90*J90,0)</f>
        <v>0</v>
      </c>
      <c r="AD90" s="348">
        <f>IF(S90&gt;0,IF(W90&gt;0,($G$6/160)*(S90/60)*W90,0),IF(W90&gt;0,($G$6/160)*((U90+U91+U92)/60)*W90,0))</f>
        <v>0</v>
      </c>
      <c r="AE90" s="349">
        <f>IFERROR(AD90*J90,0)</f>
        <v>0</v>
      </c>
      <c r="AF90" s="280">
        <f>IF($M90="In (zvyšuje náklady)",X90,0)</f>
        <v>0</v>
      </c>
      <c r="AG90" s="279">
        <f t="shared" ref="AG90:AM90" si="108">IF($M90="In (zvyšuje náklady)",Y90,0)</f>
        <v>0</v>
      </c>
      <c r="AH90" s="279">
        <f t="shared" si="108"/>
        <v>0</v>
      </c>
      <c r="AI90" s="279">
        <f t="shared" si="108"/>
        <v>0</v>
      </c>
      <c r="AJ90" s="279">
        <f t="shared" si="108"/>
        <v>0</v>
      </c>
      <c r="AK90" s="279">
        <f t="shared" si="108"/>
        <v>0</v>
      </c>
      <c r="AL90" s="279">
        <f t="shared" si="108"/>
        <v>0</v>
      </c>
      <c r="AM90" s="285">
        <f t="shared" si="108"/>
        <v>0</v>
      </c>
      <c r="AN90" s="296" t="str">
        <f t="shared" ref="AN90:AU90" si="109">IF($M90="In (zvyšuje náklady)",0,X90)</f>
        <v>N</v>
      </c>
      <c r="AO90" s="296">
        <f t="shared" si="109"/>
        <v>0</v>
      </c>
      <c r="AP90" s="296" t="str">
        <f t="shared" si="109"/>
        <v>N</v>
      </c>
      <c r="AQ90" s="296">
        <f t="shared" si="109"/>
        <v>0</v>
      </c>
      <c r="AR90" s="296">
        <f t="shared" si="109"/>
        <v>0</v>
      </c>
      <c r="AS90" s="296">
        <f t="shared" si="109"/>
        <v>0</v>
      </c>
      <c r="AT90" s="296">
        <f t="shared" si="109"/>
        <v>0</v>
      </c>
      <c r="AU90" s="294">
        <f t="shared" si="109"/>
        <v>0</v>
      </c>
      <c r="AV90" s="280">
        <f t="shared" ref="AV90:BB90" si="110">IF($L90&gt;0,AF90,0)</f>
        <v>0</v>
      </c>
      <c r="AW90" s="279">
        <f>IF($L90&gt;0,$L90*AV90,0)</f>
        <v>0</v>
      </c>
      <c r="AX90" s="279">
        <f t="shared" si="110"/>
        <v>0</v>
      </c>
      <c r="AY90" s="279">
        <f>IF($L90&gt;0,$L90*AX90,0)</f>
        <v>0</v>
      </c>
      <c r="AZ90" s="279">
        <f t="shared" si="110"/>
        <v>0</v>
      </c>
      <c r="BA90" s="279">
        <f>IF($L90&gt;0,$L90*AZ90,0)</f>
        <v>0</v>
      </c>
      <c r="BB90" s="279">
        <f t="shared" si="110"/>
        <v>0</v>
      </c>
      <c r="BC90" s="285">
        <f>IF($L90&gt;0,$L90*BB90,0)</f>
        <v>0</v>
      </c>
      <c r="BD90" s="280">
        <f>IF($L90&gt;0,AN90,0)</f>
        <v>0</v>
      </c>
      <c r="BE90" s="279">
        <f>IF($L90&gt;0,$L90*BD90,0)</f>
        <v>0</v>
      </c>
      <c r="BF90" s="279">
        <f>IF($L90&gt;0,AP90,0)</f>
        <v>0</v>
      </c>
      <c r="BG90" s="279">
        <f>IF($L90&gt;0,$L90*BF90,0)</f>
        <v>0</v>
      </c>
      <c r="BH90" s="279">
        <f>IF($L90&gt;0,AR90,0)</f>
        <v>0</v>
      </c>
      <c r="BI90" s="279">
        <f>IF($L90&gt;0,$L90*BH90,0)</f>
        <v>0</v>
      </c>
      <c r="BJ90" s="279">
        <f>IF($L90&gt;0,AT90,0)</f>
        <v>0</v>
      </c>
      <c r="BK90" s="285">
        <f>IF($L90&gt;0,$L90*BJ90,0)</f>
        <v>0</v>
      </c>
      <c r="BL90" s="304">
        <f>IF(F90=vstupy!F$6,"1",0)</f>
        <v>0</v>
      </c>
      <c r="BM90" s="280">
        <f t="shared" ref="BM90:CB90" si="111">IF($BL90="1",AF90,0)</f>
        <v>0</v>
      </c>
      <c r="BN90" s="279">
        <f t="shared" si="111"/>
        <v>0</v>
      </c>
      <c r="BO90" s="279">
        <f t="shared" si="111"/>
        <v>0</v>
      </c>
      <c r="BP90" s="279">
        <f t="shared" si="111"/>
        <v>0</v>
      </c>
      <c r="BQ90" s="279">
        <f t="shared" si="111"/>
        <v>0</v>
      </c>
      <c r="BR90" s="279">
        <f t="shared" si="111"/>
        <v>0</v>
      </c>
      <c r="BS90" s="279">
        <f t="shared" si="111"/>
        <v>0</v>
      </c>
      <c r="BT90" s="285">
        <f t="shared" si="111"/>
        <v>0</v>
      </c>
      <c r="BU90" s="280">
        <f t="shared" si="111"/>
        <v>0</v>
      </c>
      <c r="BV90" s="269">
        <f t="shared" si="111"/>
        <v>0</v>
      </c>
      <c r="BW90" s="269">
        <f t="shared" si="111"/>
        <v>0</v>
      </c>
      <c r="BX90" s="269">
        <f t="shared" si="111"/>
        <v>0</v>
      </c>
      <c r="BY90" s="269">
        <f t="shared" si="111"/>
        <v>0</v>
      </c>
      <c r="BZ90" s="269">
        <f t="shared" si="111"/>
        <v>0</v>
      </c>
      <c r="CA90" s="269">
        <f t="shared" si="111"/>
        <v>0</v>
      </c>
      <c r="CB90" s="270">
        <f t="shared" si="111"/>
        <v>0</v>
      </c>
      <c r="CC90" s="280">
        <f>IFERROR(IF($X90="N/A",Z90+AB90+AD90,X90+Z90+AB90+AD90),0)</f>
        <v>0</v>
      </c>
      <c r="CD90" s="285">
        <f>Y90+AA90+AC90+AE90</f>
        <v>0</v>
      </c>
    </row>
    <row r="91" spans="2:82" ht="12.6" customHeight="1" x14ac:dyDescent="0.2">
      <c r="B91" s="351"/>
      <c r="C91" s="330"/>
      <c r="D91" s="330"/>
      <c r="E91" s="330"/>
      <c r="F91" s="312"/>
      <c r="G91" s="326"/>
      <c r="H91" s="312"/>
      <c r="I91" s="312"/>
      <c r="J91" s="314"/>
      <c r="K91" s="312"/>
      <c r="L91" s="314"/>
      <c r="M91" s="312"/>
      <c r="N91" s="312"/>
      <c r="O91" s="312"/>
      <c r="P91" s="315"/>
      <c r="Q91" s="313"/>
      <c r="R91" s="311"/>
      <c r="S91" s="312"/>
      <c r="T91" s="153" t="s">
        <v>51</v>
      </c>
      <c r="U91" s="218">
        <f>IFERROR(VLOOKUP(T91,vstupy!$B$2:$C$12,2,FALSE),0)</f>
        <v>0</v>
      </c>
      <c r="V91" s="313"/>
      <c r="W91" s="338"/>
      <c r="X91" s="335"/>
      <c r="Y91" s="308"/>
      <c r="Z91" s="308"/>
      <c r="AA91" s="308"/>
      <c r="AB91" s="308"/>
      <c r="AC91" s="308"/>
      <c r="AD91" s="308"/>
      <c r="AE91" s="350"/>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51"/>
      <c r="C92" s="330"/>
      <c r="D92" s="330"/>
      <c r="E92" s="330"/>
      <c r="F92" s="312"/>
      <c r="G92" s="326"/>
      <c r="H92" s="312"/>
      <c r="I92" s="312"/>
      <c r="J92" s="314"/>
      <c r="K92" s="312"/>
      <c r="L92" s="314"/>
      <c r="M92" s="312"/>
      <c r="N92" s="312"/>
      <c r="O92" s="312"/>
      <c r="P92" s="315"/>
      <c r="Q92" s="313"/>
      <c r="R92" s="311"/>
      <c r="S92" s="312"/>
      <c r="T92" s="153" t="s">
        <v>51</v>
      </c>
      <c r="U92" s="218">
        <f>IFERROR(VLOOKUP(T92,vstupy!$B$2:$C$12,2,FALSE),0)</f>
        <v>0</v>
      </c>
      <c r="V92" s="313"/>
      <c r="W92" s="338"/>
      <c r="X92" s="336"/>
      <c r="Y92" s="308"/>
      <c r="Z92" s="308"/>
      <c r="AA92" s="308"/>
      <c r="AB92" s="308"/>
      <c r="AC92" s="308"/>
      <c r="AD92" s="308"/>
      <c r="AE92" s="350"/>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51">
        <v>29</v>
      </c>
      <c r="C93" s="330"/>
      <c r="D93" s="330"/>
      <c r="E93" s="330"/>
      <c r="F93" s="312" t="s">
        <v>177</v>
      </c>
      <c r="G93" s="326"/>
      <c r="H93" s="312"/>
      <c r="I93" s="312"/>
      <c r="J93" s="314">
        <f>IF(I93="N",0,I93)</f>
        <v>0</v>
      </c>
      <c r="K93" s="312"/>
      <c r="L93" s="314">
        <f>IF(K93="N",0,K93)</f>
        <v>0</v>
      </c>
      <c r="M93" s="312" t="s">
        <v>177</v>
      </c>
      <c r="N93" s="312"/>
      <c r="O93" s="312"/>
      <c r="P93" s="315"/>
      <c r="Q93" s="313" t="s">
        <v>50</v>
      </c>
      <c r="R93" s="311">
        <f>VLOOKUP(Q93,vstupy!$B$17:$C$27,2,FALSE)</f>
        <v>0</v>
      </c>
      <c r="S93" s="312"/>
      <c r="T93" s="153" t="s">
        <v>51</v>
      </c>
      <c r="U93" s="218">
        <f>IFERROR(VLOOKUP(T93,vstupy!$B$2:$C$12,2,FALSE),0)</f>
        <v>0</v>
      </c>
      <c r="V93" s="313" t="s">
        <v>50</v>
      </c>
      <c r="W93" s="337">
        <f>VLOOKUP(V93,vstupy!$B$17:$C$27,2,FALSE)</f>
        <v>0</v>
      </c>
      <c r="X93" s="335" t="str">
        <f>IFERROR(IF(J93=0,"N",N93/I93),0)</f>
        <v>N</v>
      </c>
      <c r="Y93" s="307">
        <f>N93</f>
        <v>0</v>
      </c>
      <c r="Z93" s="307" t="str">
        <f>IFERROR(IF(J93=0,"N",O93/I93),0)</f>
        <v>N</v>
      </c>
      <c r="AA93" s="307">
        <f>O93</f>
        <v>0</v>
      </c>
      <c r="AB93" s="307">
        <f>P93*R93</f>
        <v>0</v>
      </c>
      <c r="AC93" s="307">
        <f>IFERROR(AB93*J93,0)</f>
        <v>0</v>
      </c>
      <c r="AD93" s="348">
        <f>IF(S93&gt;0,IF(W93&gt;0,($G$6/160)*(S93/60)*W93,0),IF(W93&gt;0,($G$6/160)*((U93+U94+U95)/60)*W93,0))</f>
        <v>0</v>
      </c>
      <c r="AE93" s="349">
        <f>IFERROR(AD93*J93,0)</f>
        <v>0</v>
      </c>
      <c r="AF93" s="280">
        <f>IF($M93="In (zvyšuje náklady)",X93,0)</f>
        <v>0</v>
      </c>
      <c r="AG93" s="279">
        <f t="shared" ref="AG93:AM93" si="112">IF($M93="In (zvyšuje náklady)",Y93,0)</f>
        <v>0</v>
      </c>
      <c r="AH93" s="279">
        <f t="shared" si="112"/>
        <v>0</v>
      </c>
      <c r="AI93" s="279">
        <f t="shared" si="112"/>
        <v>0</v>
      </c>
      <c r="AJ93" s="279">
        <f t="shared" si="112"/>
        <v>0</v>
      </c>
      <c r="AK93" s="279">
        <f t="shared" si="112"/>
        <v>0</v>
      </c>
      <c r="AL93" s="279">
        <f t="shared" si="112"/>
        <v>0</v>
      </c>
      <c r="AM93" s="285">
        <f t="shared" si="112"/>
        <v>0</v>
      </c>
      <c r="AN93" s="296" t="str">
        <f t="shared" ref="AN93:AU93" si="113">IF($M93="In (zvyšuje náklady)",0,X93)</f>
        <v>N</v>
      </c>
      <c r="AO93" s="296">
        <f t="shared" si="113"/>
        <v>0</v>
      </c>
      <c r="AP93" s="296" t="str">
        <f t="shared" si="113"/>
        <v>N</v>
      </c>
      <c r="AQ93" s="296">
        <f t="shared" si="113"/>
        <v>0</v>
      </c>
      <c r="AR93" s="296">
        <f t="shared" si="113"/>
        <v>0</v>
      </c>
      <c r="AS93" s="296">
        <f t="shared" si="113"/>
        <v>0</v>
      </c>
      <c r="AT93" s="296">
        <f t="shared" si="113"/>
        <v>0</v>
      </c>
      <c r="AU93" s="294">
        <f t="shared" si="113"/>
        <v>0</v>
      </c>
      <c r="AV93" s="280">
        <f t="shared" ref="AV93:BB93" si="114">IF($L93&gt;0,AF93,0)</f>
        <v>0</v>
      </c>
      <c r="AW93" s="279">
        <f>IF($L93&gt;0,$L93*AV93,0)</f>
        <v>0</v>
      </c>
      <c r="AX93" s="279">
        <f t="shared" si="114"/>
        <v>0</v>
      </c>
      <c r="AY93" s="279">
        <f>IF($L93&gt;0,$L93*AX93,0)</f>
        <v>0</v>
      </c>
      <c r="AZ93" s="279">
        <f t="shared" si="114"/>
        <v>0</v>
      </c>
      <c r="BA93" s="279">
        <f>IF($L93&gt;0,$L93*AZ93,0)</f>
        <v>0</v>
      </c>
      <c r="BB93" s="279">
        <f t="shared" si="114"/>
        <v>0</v>
      </c>
      <c r="BC93" s="285">
        <f>IF($L93&gt;0,$L93*BB93,0)</f>
        <v>0</v>
      </c>
      <c r="BD93" s="280">
        <f>IF($L93&gt;0,AN93,0)</f>
        <v>0</v>
      </c>
      <c r="BE93" s="279">
        <f>IF($L93&gt;0,$L93*BD93,0)</f>
        <v>0</v>
      </c>
      <c r="BF93" s="279">
        <f>IF($L93&gt;0,AP93,0)</f>
        <v>0</v>
      </c>
      <c r="BG93" s="279">
        <f>IF($L93&gt;0,$L93*BF93,0)</f>
        <v>0</v>
      </c>
      <c r="BH93" s="279">
        <f>IF($L93&gt;0,AR93,0)</f>
        <v>0</v>
      </c>
      <c r="BI93" s="279">
        <f>IF($L93&gt;0,$L93*BH93,0)</f>
        <v>0</v>
      </c>
      <c r="BJ93" s="279">
        <f>IF($L93&gt;0,AT93,0)</f>
        <v>0</v>
      </c>
      <c r="BK93" s="285">
        <f>IF($L93&gt;0,$L93*BJ93,0)</f>
        <v>0</v>
      </c>
      <c r="BL93" s="304">
        <f>IF(F93=vstupy!F$6,"1",0)</f>
        <v>0</v>
      </c>
      <c r="BM93" s="280">
        <f t="shared" ref="BM93:CB93" si="115">IF($BL93="1",AF93,0)</f>
        <v>0</v>
      </c>
      <c r="BN93" s="279">
        <f t="shared" si="115"/>
        <v>0</v>
      </c>
      <c r="BO93" s="279">
        <f t="shared" si="115"/>
        <v>0</v>
      </c>
      <c r="BP93" s="279">
        <f t="shared" si="115"/>
        <v>0</v>
      </c>
      <c r="BQ93" s="279">
        <f t="shared" si="115"/>
        <v>0</v>
      </c>
      <c r="BR93" s="279">
        <f t="shared" si="115"/>
        <v>0</v>
      </c>
      <c r="BS93" s="279">
        <f t="shared" si="115"/>
        <v>0</v>
      </c>
      <c r="BT93" s="285">
        <f t="shared" si="115"/>
        <v>0</v>
      </c>
      <c r="BU93" s="280">
        <f t="shared" si="115"/>
        <v>0</v>
      </c>
      <c r="BV93" s="269">
        <f t="shared" si="115"/>
        <v>0</v>
      </c>
      <c r="BW93" s="269">
        <f t="shared" si="115"/>
        <v>0</v>
      </c>
      <c r="BX93" s="269">
        <f t="shared" si="115"/>
        <v>0</v>
      </c>
      <c r="BY93" s="269">
        <f t="shared" si="115"/>
        <v>0</v>
      </c>
      <c r="BZ93" s="269">
        <f t="shared" si="115"/>
        <v>0</v>
      </c>
      <c r="CA93" s="269">
        <f t="shared" si="115"/>
        <v>0</v>
      </c>
      <c r="CB93" s="270">
        <f t="shared" si="115"/>
        <v>0</v>
      </c>
      <c r="CC93" s="280">
        <f>IFERROR(IF($X93="N/A",Z93+AB93+AD93,X93+Z93+AB93+AD93),0)</f>
        <v>0</v>
      </c>
      <c r="CD93" s="285">
        <f>Y93+AA93+AC93+AE93</f>
        <v>0</v>
      </c>
    </row>
    <row r="94" spans="2:82" ht="12.6" customHeight="1" x14ac:dyDescent="0.2">
      <c r="B94" s="351"/>
      <c r="C94" s="330"/>
      <c r="D94" s="330"/>
      <c r="E94" s="330"/>
      <c r="F94" s="312"/>
      <c r="G94" s="326"/>
      <c r="H94" s="312"/>
      <c r="I94" s="312"/>
      <c r="J94" s="314"/>
      <c r="K94" s="312"/>
      <c r="L94" s="314"/>
      <c r="M94" s="312"/>
      <c r="N94" s="312"/>
      <c r="O94" s="312"/>
      <c r="P94" s="315"/>
      <c r="Q94" s="313"/>
      <c r="R94" s="311"/>
      <c r="S94" s="312"/>
      <c r="T94" s="153" t="s">
        <v>51</v>
      </c>
      <c r="U94" s="218">
        <f>IFERROR(VLOOKUP(T94,vstupy!$B$2:$C$12,2,FALSE),0)</f>
        <v>0</v>
      </c>
      <c r="V94" s="313"/>
      <c r="W94" s="338"/>
      <c r="X94" s="335"/>
      <c r="Y94" s="308"/>
      <c r="Z94" s="308"/>
      <c r="AA94" s="308"/>
      <c r="AB94" s="308"/>
      <c r="AC94" s="308"/>
      <c r="AD94" s="308"/>
      <c r="AE94" s="350"/>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51"/>
      <c r="C95" s="330"/>
      <c r="D95" s="330"/>
      <c r="E95" s="330"/>
      <c r="F95" s="312"/>
      <c r="G95" s="326"/>
      <c r="H95" s="312"/>
      <c r="I95" s="312"/>
      <c r="J95" s="314"/>
      <c r="K95" s="312"/>
      <c r="L95" s="314"/>
      <c r="M95" s="312"/>
      <c r="N95" s="312"/>
      <c r="O95" s="312"/>
      <c r="P95" s="315"/>
      <c r="Q95" s="313"/>
      <c r="R95" s="311"/>
      <c r="S95" s="312"/>
      <c r="T95" s="153" t="s">
        <v>51</v>
      </c>
      <c r="U95" s="218">
        <f>IFERROR(VLOOKUP(T95,vstupy!$B$2:$C$12,2,FALSE),0)</f>
        <v>0</v>
      </c>
      <c r="V95" s="313"/>
      <c r="W95" s="338"/>
      <c r="X95" s="336"/>
      <c r="Y95" s="308"/>
      <c r="Z95" s="308"/>
      <c r="AA95" s="308"/>
      <c r="AB95" s="308"/>
      <c r="AC95" s="308"/>
      <c r="AD95" s="308"/>
      <c r="AE95" s="350"/>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51">
        <v>30</v>
      </c>
      <c r="C96" s="330"/>
      <c r="D96" s="330"/>
      <c r="E96" s="330"/>
      <c r="F96" s="312" t="s">
        <v>177</v>
      </c>
      <c r="G96" s="326"/>
      <c r="H96" s="312"/>
      <c r="I96" s="312"/>
      <c r="J96" s="314">
        <f>IF(I96="N",0,I96)</f>
        <v>0</v>
      </c>
      <c r="K96" s="312"/>
      <c r="L96" s="314">
        <f>IF(K96="N",0,K96)</f>
        <v>0</v>
      </c>
      <c r="M96" s="312" t="s">
        <v>177</v>
      </c>
      <c r="N96" s="312"/>
      <c r="O96" s="312"/>
      <c r="P96" s="315"/>
      <c r="Q96" s="313" t="s">
        <v>50</v>
      </c>
      <c r="R96" s="311">
        <f>VLOOKUP(Q96,vstupy!$B$17:$C$27,2,FALSE)</f>
        <v>0</v>
      </c>
      <c r="S96" s="312"/>
      <c r="T96" s="153" t="s">
        <v>51</v>
      </c>
      <c r="U96" s="218">
        <f>IFERROR(VLOOKUP(T96,vstupy!$B$2:$C$12,2,FALSE),0)</f>
        <v>0</v>
      </c>
      <c r="V96" s="313" t="s">
        <v>50</v>
      </c>
      <c r="W96" s="337">
        <f>VLOOKUP(V96,vstupy!$B$17:$C$27,2,FALSE)</f>
        <v>0</v>
      </c>
      <c r="X96" s="335" t="str">
        <f>IFERROR(IF(J96=0,"N",N96/I96),0)</f>
        <v>N</v>
      </c>
      <c r="Y96" s="307">
        <f>N96</f>
        <v>0</v>
      </c>
      <c r="Z96" s="307" t="str">
        <f>IFERROR(IF(J96=0,"N",O96/I96),0)</f>
        <v>N</v>
      </c>
      <c r="AA96" s="307">
        <f>O96</f>
        <v>0</v>
      </c>
      <c r="AB96" s="307">
        <f>P96*R96</f>
        <v>0</v>
      </c>
      <c r="AC96" s="307">
        <f>IFERROR(AB96*J96,0)</f>
        <v>0</v>
      </c>
      <c r="AD96" s="348">
        <f>IF(S96&gt;0,IF(W96&gt;0,($G$6/160)*(S96/60)*W96,0),IF(W96&gt;0,($G$6/160)*((U96+U97+U98)/60)*W96,0))</f>
        <v>0</v>
      </c>
      <c r="AE96" s="349">
        <f>IFERROR(AD96*J96,0)</f>
        <v>0</v>
      </c>
      <c r="AF96" s="280">
        <f>IF($M96="In (zvyšuje náklady)",X96,0)</f>
        <v>0</v>
      </c>
      <c r="AG96" s="279">
        <f t="shared" ref="AG96:AM96" si="116">IF($M96="In (zvyšuje náklady)",Y96,0)</f>
        <v>0</v>
      </c>
      <c r="AH96" s="279">
        <f t="shared" si="116"/>
        <v>0</v>
      </c>
      <c r="AI96" s="279">
        <f t="shared" si="116"/>
        <v>0</v>
      </c>
      <c r="AJ96" s="279">
        <f t="shared" si="116"/>
        <v>0</v>
      </c>
      <c r="AK96" s="279">
        <f t="shared" si="116"/>
        <v>0</v>
      </c>
      <c r="AL96" s="279">
        <f t="shared" si="116"/>
        <v>0</v>
      </c>
      <c r="AM96" s="285">
        <f t="shared" si="116"/>
        <v>0</v>
      </c>
      <c r="AN96" s="296" t="str">
        <f t="shared" ref="AN96:AU96" si="117">IF($M96="In (zvyšuje náklady)",0,X96)</f>
        <v>N</v>
      </c>
      <c r="AO96" s="296">
        <f t="shared" si="117"/>
        <v>0</v>
      </c>
      <c r="AP96" s="296" t="str">
        <f t="shared" si="117"/>
        <v>N</v>
      </c>
      <c r="AQ96" s="296">
        <f t="shared" si="117"/>
        <v>0</v>
      </c>
      <c r="AR96" s="296">
        <f t="shared" si="117"/>
        <v>0</v>
      </c>
      <c r="AS96" s="296">
        <f t="shared" si="117"/>
        <v>0</v>
      </c>
      <c r="AT96" s="296">
        <f t="shared" si="117"/>
        <v>0</v>
      </c>
      <c r="AU96" s="294">
        <f t="shared" si="117"/>
        <v>0</v>
      </c>
      <c r="AV96" s="280">
        <f t="shared" ref="AV96:BB96" si="118">IF($L96&gt;0,AF96,0)</f>
        <v>0</v>
      </c>
      <c r="AW96" s="279">
        <f>IF($L96&gt;0,$L96*AV96,0)</f>
        <v>0</v>
      </c>
      <c r="AX96" s="279">
        <f t="shared" si="118"/>
        <v>0</v>
      </c>
      <c r="AY96" s="279">
        <f>IF($L96&gt;0,$L96*AX96,0)</f>
        <v>0</v>
      </c>
      <c r="AZ96" s="279">
        <f t="shared" si="118"/>
        <v>0</v>
      </c>
      <c r="BA96" s="279">
        <f>IF($L96&gt;0,$L96*AZ96,0)</f>
        <v>0</v>
      </c>
      <c r="BB96" s="279">
        <f t="shared" si="118"/>
        <v>0</v>
      </c>
      <c r="BC96" s="285">
        <f>IF($L96&gt;0,$L96*BB96,0)</f>
        <v>0</v>
      </c>
      <c r="BD96" s="280">
        <f>IF($L96&gt;0,AN96,0)</f>
        <v>0</v>
      </c>
      <c r="BE96" s="279">
        <f>IF($L96&gt;0,$L96*BD96,0)</f>
        <v>0</v>
      </c>
      <c r="BF96" s="279">
        <f>IF($L96&gt;0,AP96,0)</f>
        <v>0</v>
      </c>
      <c r="BG96" s="279">
        <f>IF($L96&gt;0,$L96*BF96,0)</f>
        <v>0</v>
      </c>
      <c r="BH96" s="279">
        <f>IF($L96&gt;0,AR96,0)</f>
        <v>0</v>
      </c>
      <c r="BI96" s="279">
        <f>IF($L96&gt;0,$L96*BH96,0)</f>
        <v>0</v>
      </c>
      <c r="BJ96" s="279">
        <f>IF($L96&gt;0,AT96,0)</f>
        <v>0</v>
      </c>
      <c r="BK96" s="285">
        <f>IF($L96&gt;0,$L96*BJ96,0)</f>
        <v>0</v>
      </c>
      <c r="BL96" s="304">
        <f>IF(F96=vstupy!F$6,"1",0)</f>
        <v>0</v>
      </c>
      <c r="BM96" s="280">
        <f t="shared" ref="BM96:CB96" si="119">IF($BL96="1",AF96,0)</f>
        <v>0</v>
      </c>
      <c r="BN96" s="279">
        <f t="shared" si="119"/>
        <v>0</v>
      </c>
      <c r="BO96" s="279">
        <f t="shared" si="119"/>
        <v>0</v>
      </c>
      <c r="BP96" s="279">
        <f t="shared" si="119"/>
        <v>0</v>
      </c>
      <c r="BQ96" s="279">
        <f t="shared" si="119"/>
        <v>0</v>
      </c>
      <c r="BR96" s="279">
        <f t="shared" si="119"/>
        <v>0</v>
      </c>
      <c r="BS96" s="279">
        <f t="shared" si="119"/>
        <v>0</v>
      </c>
      <c r="BT96" s="285">
        <f t="shared" si="119"/>
        <v>0</v>
      </c>
      <c r="BU96" s="280">
        <f t="shared" si="119"/>
        <v>0</v>
      </c>
      <c r="BV96" s="269">
        <f t="shared" si="119"/>
        <v>0</v>
      </c>
      <c r="BW96" s="269">
        <f t="shared" si="119"/>
        <v>0</v>
      </c>
      <c r="BX96" s="269">
        <f t="shared" si="119"/>
        <v>0</v>
      </c>
      <c r="BY96" s="269">
        <f t="shared" si="119"/>
        <v>0</v>
      </c>
      <c r="BZ96" s="269">
        <f t="shared" si="119"/>
        <v>0</v>
      </c>
      <c r="CA96" s="269">
        <f t="shared" si="119"/>
        <v>0</v>
      </c>
      <c r="CB96" s="270">
        <f t="shared" si="119"/>
        <v>0</v>
      </c>
      <c r="CC96" s="280">
        <f>IFERROR(IF($X96="N/A",Z96+AB96+AD96,X96+Z96+AB96+AD96),0)</f>
        <v>0</v>
      </c>
      <c r="CD96" s="285">
        <f>Y96+AA96+AC96+AE96</f>
        <v>0</v>
      </c>
    </row>
    <row r="97" spans="2:82" ht="12.6" customHeight="1" x14ac:dyDescent="0.2">
      <c r="B97" s="351"/>
      <c r="C97" s="330"/>
      <c r="D97" s="330"/>
      <c r="E97" s="330"/>
      <c r="F97" s="312"/>
      <c r="G97" s="326"/>
      <c r="H97" s="312"/>
      <c r="I97" s="312"/>
      <c r="J97" s="314"/>
      <c r="K97" s="312"/>
      <c r="L97" s="314"/>
      <c r="M97" s="312"/>
      <c r="N97" s="312"/>
      <c r="O97" s="312"/>
      <c r="P97" s="315"/>
      <c r="Q97" s="313"/>
      <c r="R97" s="311"/>
      <c r="S97" s="312"/>
      <c r="T97" s="153" t="s">
        <v>51</v>
      </c>
      <c r="U97" s="218">
        <f>IFERROR(VLOOKUP(T97,vstupy!$B$2:$C$12,2,FALSE),0)</f>
        <v>0</v>
      </c>
      <c r="V97" s="313"/>
      <c r="W97" s="338"/>
      <c r="X97" s="335"/>
      <c r="Y97" s="308"/>
      <c r="Z97" s="308"/>
      <c r="AA97" s="308"/>
      <c r="AB97" s="308"/>
      <c r="AC97" s="308"/>
      <c r="AD97" s="308"/>
      <c r="AE97" s="350"/>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51"/>
      <c r="C98" s="330"/>
      <c r="D98" s="330"/>
      <c r="E98" s="330"/>
      <c r="F98" s="312"/>
      <c r="G98" s="326"/>
      <c r="H98" s="312"/>
      <c r="I98" s="312"/>
      <c r="J98" s="314"/>
      <c r="K98" s="312"/>
      <c r="L98" s="314"/>
      <c r="M98" s="312"/>
      <c r="N98" s="312"/>
      <c r="O98" s="312"/>
      <c r="P98" s="315"/>
      <c r="Q98" s="313"/>
      <c r="R98" s="311"/>
      <c r="S98" s="312"/>
      <c r="T98" s="153" t="s">
        <v>51</v>
      </c>
      <c r="U98" s="218">
        <f>IFERROR(VLOOKUP(T98,vstupy!$B$2:$C$12,2,FALSE),0)</f>
        <v>0</v>
      </c>
      <c r="V98" s="313"/>
      <c r="W98" s="338"/>
      <c r="X98" s="336"/>
      <c r="Y98" s="308"/>
      <c r="Z98" s="308"/>
      <c r="AA98" s="308"/>
      <c r="AB98" s="308"/>
      <c r="AC98" s="308"/>
      <c r="AD98" s="308"/>
      <c r="AE98" s="350"/>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51">
        <v>31</v>
      </c>
      <c r="C99" s="330"/>
      <c r="D99" s="330"/>
      <c r="E99" s="330"/>
      <c r="F99" s="312" t="s">
        <v>177</v>
      </c>
      <c r="G99" s="326"/>
      <c r="H99" s="312"/>
      <c r="I99" s="312"/>
      <c r="J99" s="314">
        <f>IF(I99="N",0,I99)</f>
        <v>0</v>
      </c>
      <c r="K99" s="312"/>
      <c r="L99" s="314">
        <f>IF(K99="N",0,K99)</f>
        <v>0</v>
      </c>
      <c r="M99" s="312" t="s">
        <v>177</v>
      </c>
      <c r="N99" s="312"/>
      <c r="O99" s="312"/>
      <c r="P99" s="315"/>
      <c r="Q99" s="313" t="s">
        <v>50</v>
      </c>
      <c r="R99" s="311">
        <f>VLOOKUP(Q99,vstupy!$B$17:$C$27,2,FALSE)</f>
        <v>0</v>
      </c>
      <c r="S99" s="312"/>
      <c r="T99" s="153" t="s">
        <v>51</v>
      </c>
      <c r="U99" s="218">
        <f>IFERROR(VLOOKUP(T99,vstupy!$B$2:$C$12,2,FALSE),0)</f>
        <v>0</v>
      </c>
      <c r="V99" s="313" t="s">
        <v>50</v>
      </c>
      <c r="W99" s="337">
        <f>VLOOKUP(V99,vstupy!$B$17:$C$27,2,FALSE)</f>
        <v>0</v>
      </c>
      <c r="X99" s="335" t="str">
        <f>IFERROR(IF(J99=0,"N",N99/I99),0)</f>
        <v>N</v>
      </c>
      <c r="Y99" s="307">
        <f>N99</f>
        <v>0</v>
      </c>
      <c r="Z99" s="307" t="str">
        <f>IFERROR(IF(J99=0,"N",O99/I99),0)</f>
        <v>N</v>
      </c>
      <c r="AA99" s="307">
        <f>O99</f>
        <v>0</v>
      </c>
      <c r="AB99" s="307">
        <f>P99*R99</f>
        <v>0</v>
      </c>
      <c r="AC99" s="307">
        <f>IFERROR(AB99*J99,0)</f>
        <v>0</v>
      </c>
      <c r="AD99" s="348">
        <f>IF(S99&gt;0,IF(W99&gt;0,($G$6/160)*(S99/60)*W99,0),IF(W99&gt;0,($G$6/160)*((U99+U100+U101)/60)*W99,0))</f>
        <v>0</v>
      </c>
      <c r="AE99" s="349">
        <f>IFERROR(AD99*J99,0)</f>
        <v>0</v>
      </c>
      <c r="AF99" s="280">
        <f>IF($M99="In (zvyšuje náklady)",X99,0)</f>
        <v>0</v>
      </c>
      <c r="AG99" s="279">
        <f t="shared" ref="AG99:AM99" si="120">IF($M99="In (zvyšuje náklady)",Y99,0)</f>
        <v>0</v>
      </c>
      <c r="AH99" s="279">
        <f t="shared" si="120"/>
        <v>0</v>
      </c>
      <c r="AI99" s="279">
        <f t="shared" si="120"/>
        <v>0</v>
      </c>
      <c r="AJ99" s="279">
        <f t="shared" si="120"/>
        <v>0</v>
      </c>
      <c r="AK99" s="279">
        <f t="shared" si="120"/>
        <v>0</v>
      </c>
      <c r="AL99" s="279">
        <f t="shared" si="120"/>
        <v>0</v>
      </c>
      <c r="AM99" s="285">
        <f t="shared" si="120"/>
        <v>0</v>
      </c>
      <c r="AN99" s="296" t="str">
        <f t="shared" ref="AN99:AU99" si="121">IF($M99="In (zvyšuje náklady)",0,X99)</f>
        <v>N</v>
      </c>
      <c r="AO99" s="296">
        <f t="shared" si="121"/>
        <v>0</v>
      </c>
      <c r="AP99" s="296" t="str">
        <f t="shared" si="121"/>
        <v>N</v>
      </c>
      <c r="AQ99" s="296">
        <f t="shared" si="121"/>
        <v>0</v>
      </c>
      <c r="AR99" s="296">
        <f t="shared" si="121"/>
        <v>0</v>
      </c>
      <c r="AS99" s="296">
        <f t="shared" si="121"/>
        <v>0</v>
      </c>
      <c r="AT99" s="296">
        <f t="shared" si="121"/>
        <v>0</v>
      </c>
      <c r="AU99" s="294">
        <f t="shared" si="121"/>
        <v>0</v>
      </c>
      <c r="AV99" s="280">
        <f t="shared" ref="AV99:BB99" si="122">IF($L99&gt;0,AF99,0)</f>
        <v>0</v>
      </c>
      <c r="AW99" s="279">
        <f>IF($L99&gt;0,$L99*AV99,0)</f>
        <v>0</v>
      </c>
      <c r="AX99" s="279">
        <f t="shared" si="122"/>
        <v>0</v>
      </c>
      <c r="AY99" s="279">
        <f>IF($L99&gt;0,$L99*AX99,0)</f>
        <v>0</v>
      </c>
      <c r="AZ99" s="279">
        <f t="shared" si="122"/>
        <v>0</v>
      </c>
      <c r="BA99" s="279">
        <f>IF($L99&gt;0,$L99*AZ99,0)</f>
        <v>0</v>
      </c>
      <c r="BB99" s="279">
        <f t="shared" si="122"/>
        <v>0</v>
      </c>
      <c r="BC99" s="285">
        <f>IF($L99&gt;0,$L99*BB99,0)</f>
        <v>0</v>
      </c>
      <c r="BD99" s="280">
        <f>IF($L99&gt;0,AN99,0)</f>
        <v>0</v>
      </c>
      <c r="BE99" s="279">
        <f>IF($L99&gt;0,$L99*BD99,0)</f>
        <v>0</v>
      </c>
      <c r="BF99" s="279">
        <f>IF($L99&gt;0,AP99,0)</f>
        <v>0</v>
      </c>
      <c r="BG99" s="279">
        <f>IF($L99&gt;0,$L99*BF99,0)</f>
        <v>0</v>
      </c>
      <c r="BH99" s="279">
        <f>IF($L99&gt;0,AR99,0)</f>
        <v>0</v>
      </c>
      <c r="BI99" s="279">
        <f>IF($L99&gt;0,$L99*BH99,0)</f>
        <v>0</v>
      </c>
      <c r="BJ99" s="279">
        <f>IF($L99&gt;0,AT99,0)</f>
        <v>0</v>
      </c>
      <c r="BK99" s="285">
        <f>IF($L99&gt;0,$L99*BJ99,0)</f>
        <v>0</v>
      </c>
      <c r="BL99" s="304">
        <f>IF(F99=vstupy!F$6,"1",0)</f>
        <v>0</v>
      </c>
      <c r="BM99" s="280">
        <f t="shared" ref="BM99:CB99" si="123">IF($BL99="1",AF99,0)</f>
        <v>0</v>
      </c>
      <c r="BN99" s="279">
        <f t="shared" si="123"/>
        <v>0</v>
      </c>
      <c r="BO99" s="279">
        <f t="shared" si="123"/>
        <v>0</v>
      </c>
      <c r="BP99" s="279">
        <f t="shared" si="123"/>
        <v>0</v>
      </c>
      <c r="BQ99" s="279">
        <f t="shared" si="123"/>
        <v>0</v>
      </c>
      <c r="BR99" s="279">
        <f t="shared" si="123"/>
        <v>0</v>
      </c>
      <c r="BS99" s="279">
        <f t="shared" si="123"/>
        <v>0</v>
      </c>
      <c r="BT99" s="285">
        <f t="shared" si="123"/>
        <v>0</v>
      </c>
      <c r="BU99" s="280">
        <f t="shared" si="123"/>
        <v>0</v>
      </c>
      <c r="BV99" s="269">
        <f t="shared" si="123"/>
        <v>0</v>
      </c>
      <c r="BW99" s="269">
        <f t="shared" si="123"/>
        <v>0</v>
      </c>
      <c r="BX99" s="269">
        <f t="shared" si="123"/>
        <v>0</v>
      </c>
      <c r="BY99" s="269">
        <f t="shared" si="123"/>
        <v>0</v>
      </c>
      <c r="BZ99" s="269">
        <f t="shared" si="123"/>
        <v>0</v>
      </c>
      <c r="CA99" s="269">
        <f t="shared" si="123"/>
        <v>0</v>
      </c>
      <c r="CB99" s="270">
        <f t="shared" si="123"/>
        <v>0</v>
      </c>
      <c r="CC99" s="280">
        <f>IFERROR(IF($X99="N/A",Z99+AB99+AD99,X99+Z99+AB99+AD99),0)</f>
        <v>0</v>
      </c>
      <c r="CD99" s="285">
        <f>Y99+AA99+AC99+AE99</f>
        <v>0</v>
      </c>
    </row>
    <row r="100" spans="2:82" ht="12.6" customHeight="1" x14ac:dyDescent="0.2">
      <c r="B100" s="351"/>
      <c r="C100" s="330"/>
      <c r="D100" s="330"/>
      <c r="E100" s="330"/>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8"/>
      <c r="X100" s="335"/>
      <c r="Y100" s="308"/>
      <c r="Z100" s="308"/>
      <c r="AA100" s="308"/>
      <c r="AB100" s="308"/>
      <c r="AC100" s="308"/>
      <c r="AD100" s="308"/>
      <c r="AE100" s="350"/>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51"/>
      <c r="C101" s="330"/>
      <c r="D101" s="330"/>
      <c r="E101" s="330"/>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8"/>
      <c r="X101" s="336"/>
      <c r="Y101" s="308"/>
      <c r="Z101" s="308"/>
      <c r="AA101" s="308"/>
      <c r="AB101" s="308"/>
      <c r="AC101" s="308"/>
      <c r="AD101" s="308"/>
      <c r="AE101" s="350"/>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51">
        <v>32</v>
      </c>
      <c r="C102" s="330"/>
      <c r="D102" s="330"/>
      <c r="E102" s="330"/>
      <c r="F102" s="312" t="s">
        <v>177</v>
      </c>
      <c r="G102" s="326"/>
      <c r="H102" s="312"/>
      <c r="I102" s="312"/>
      <c r="J102" s="314">
        <f>IF(I102="N",0,I102)</f>
        <v>0</v>
      </c>
      <c r="K102" s="312"/>
      <c r="L102" s="314">
        <f>IF(K102="N",0,K102)</f>
        <v>0</v>
      </c>
      <c r="M102" s="312" t="s">
        <v>177</v>
      </c>
      <c r="N102" s="312"/>
      <c r="O102" s="312"/>
      <c r="P102" s="315"/>
      <c r="Q102" s="313" t="s">
        <v>50</v>
      </c>
      <c r="R102" s="311">
        <f>VLOOKUP(Q102,vstupy!$B$17:$C$27,2,FALSE)</f>
        <v>0</v>
      </c>
      <c r="S102" s="312"/>
      <c r="T102" s="153" t="s">
        <v>51</v>
      </c>
      <c r="U102" s="218">
        <f>IFERROR(VLOOKUP(T102,vstupy!$B$2:$C$12,2,FALSE),0)</f>
        <v>0</v>
      </c>
      <c r="V102" s="313" t="s">
        <v>50</v>
      </c>
      <c r="W102" s="337">
        <f>VLOOKUP(V102,vstupy!$B$17:$C$27,2,FALSE)</f>
        <v>0</v>
      </c>
      <c r="X102" s="335" t="str">
        <f>IFERROR(IF(J102=0,"N",N102/I102),0)</f>
        <v>N</v>
      </c>
      <c r="Y102" s="307">
        <f>N102</f>
        <v>0</v>
      </c>
      <c r="Z102" s="307" t="str">
        <f>IFERROR(IF(J102=0,"N",O102/I102),0)</f>
        <v>N</v>
      </c>
      <c r="AA102" s="307">
        <f>O102</f>
        <v>0</v>
      </c>
      <c r="AB102" s="307">
        <f>P102*R102</f>
        <v>0</v>
      </c>
      <c r="AC102" s="307">
        <f>IFERROR(AB102*J102,0)</f>
        <v>0</v>
      </c>
      <c r="AD102" s="348">
        <f>IF(S102&gt;0,IF(W102&gt;0,($G$6/160)*(S102/60)*W102,0),IF(W102&gt;0,($G$6/160)*((U102+U103+U104)/60)*W102,0))</f>
        <v>0</v>
      </c>
      <c r="AE102" s="349">
        <f>IFERROR(AD102*J102,0)</f>
        <v>0</v>
      </c>
      <c r="AF102" s="280">
        <f>IF($M102="In (zvyšuje náklady)",X102,0)</f>
        <v>0</v>
      </c>
      <c r="AG102" s="279">
        <f t="shared" ref="AG102:AM102" si="124">IF($M102="In (zvyšuje náklady)",Y102,0)</f>
        <v>0</v>
      </c>
      <c r="AH102" s="279">
        <f t="shared" si="124"/>
        <v>0</v>
      </c>
      <c r="AI102" s="279">
        <f t="shared" si="124"/>
        <v>0</v>
      </c>
      <c r="AJ102" s="279">
        <f t="shared" si="124"/>
        <v>0</v>
      </c>
      <c r="AK102" s="279">
        <f t="shared" si="124"/>
        <v>0</v>
      </c>
      <c r="AL102" s="279">
        <f t="shared" si="124"/>
        <v>0</v>
      </c>
      <c r="AM102" s="285">
        <f t="shared" si="124"/>
        <v>0</v>
      </c>
      <c r="AN102" s="296" t="str">
        <f t="shared" ref="AN102:AU102" si="125">IF($M102="In (zvyšuje náklady)",0,X102)</f>
        <v>N</v>
      </c>
      <c r="AO102" s="296">
        <f t="shared" si="125"/>
        <v>0</v>
      </c>
      <c r="AP102" s="296" t="str">
        <f t="shared" si="125"/>
        <v>N</v>
      </c>
      <c r="AQ102" s="296">
        <f t="shared" si="125"/>
        <v>0</v>
      </c>
      <c r="AR102" s="296">
        <f t="shared" si="125"/>
        <v>0</v>
      </c>
      <c r="AS102" s="296">
        <f t="shared" si="125"/>
        <v>0</v>
      </c>
      <c r="AT102" s="296">
        <f t="shared" si="125"/>
        <v>0</v>
      </c>
      <c r="AU102" s="294">
        <f t="shared" si="125"/>
        <v>0</v>
      </c>
      <c r="AV102" s="280">
        <f t="shared" ref="AV102:BB102" si="126">IF($L102&gt;0,AF102,0)</f>
        <v>0</v>
      </c>
      <c r="AW102" s="279">
        <f>IF($L102&gt;0,$L102*AV102,0)</f>
        <v>0</v>
      </c>
      <c r="AX102" s="279">
        <f t="shared" si="126"/>
        <v>0</v>
      </c>
      <c r="AY102" s="279">
        <f>IF($L102&gt;0,$L102*AX102,0)</f>
        <v>0</v>
      </c>
      <c r="AZ102" s="279">
        <f t="shared" si="126"/>
        <v>0</v>
      </c>
      <c r="BA102" s="279">
        <f>IF($L102&gt;0,$L102*AZ102,0)</f>
        <v>0</v>
      </c>
      <c r="BB102" s="279">
        <f t="shared" si="126"/>
        <v>0</v>
      </c>
      <c r="BC102" s="285">
        <f>IF($L102&gt;0,$L102*BB102,0)</f>
        <v>0</v>
      </c>
      <c r="BD102" s="280">
        <f>IF($L102&gt;0,AN102,0)</f>
        <v>0</v>
      </c>
      <c r="BE102" s="279">
        <f>IF($L102&gt;0,$L102*BD102,0)</f>
        <v>0</v>
      </c>
      <c r="BF102" s="279">
        <f>IF($L102&gt;0,AP102,0)</f>
        <v>0</v>
      </c>
      <c r="BG102" s="279">
        <f>IF($L102&gt;0,$L102*BF102,0)</f>
        <v>0</v>
      </c>
      <c r="BH102" s="279">
        <f>IF($L102&gt;0,AR102,0)</f>
        <v>0</v>
      </c>
      <c r="BI102" s="279">
        <f>IF($L102&gt;0,$L102*BH102,0)</f>
        <v>0</v>
      </c>
      <c r="BJ102" s="279">
        <f>IF($L102&gt;0,AT102,0)</f>
        <v>0</v>
      </c>
      <c r="BK102" s="285">
        <f>IF($L102&gt;0,$L102*BJ102,0)</f>
        <v>0</v>
      </c>
      <c r="BL102" s="304">
        <f>IF(F102=vstupy!F$6,"1",0)</f>
        <v>0</v>
      </c>
      <c r="BM102" s="280">
        <f t="shared" ref="BM102:CB102" si="127">IF($BL102="1",AF102,0)</f>
        <v>0</v>
      </c>
      <c r="BN102" s="279">
        <f t="shared" si="127"/>
        <v>0</v>
      </c>
      <c r="BO102" s="279">
        <f t="shared" si="127"/>
        <v>0</v>
      </c>
      <c r="BP102" s="279">
        <f t="shared" si="127"/>
        <v>0</v>
      </c>
      <c r="BQ102" s="279">
        <f t="shared" si="127"/>
        <v>0</v>
      </c>
      <c r="BR102" s="279">
        <f t="shared" si="127"/>
        <v>0</v>
      </c>
      <c r="BS102" s="279">
        <f t="shared" si="127"/>
        <v>0</v>
      </c>
      <c r="BT102" s="285">
        <f t="shared" si="127"/>
        <v>0</v>
      </c>
      <c r="BU102" s="280">
        <f t="shared" si="127"/>
        <v>0</v>
      </c>
      <c r="BV102" s="269">
        <f t="shared" si="127"/>
        <v>0</v>
      </c>
      <c r="BW102" s="269">
        <f t="shared" si="127"/>
        <v>0</v>
      </c>
      <c r="BX102" s="269">
        <f t="shared" si="127"/>
        <v>0</v>
      </c>
      <c r="BY102" s="269">
        <f t="shared" si="127"/>
        <v>0</v>
      </c>
      <c r="BZ102" s="269">
        <f t="shared" si="127"/>
        <v>0</v>
      </c>
      <c r="CA102" s="269">
        <f t="shared" si="127"/>
        <v>0</v>
      </c>
      <c r="CB102" s="270">
        <f t="shared" si="127"/>
        <v>0</v>
      </c>
      <c r="CC102" s="280">
        <f>IFERROR(IF($X102="N/A",Z102+AB102+AD102,X102+Z102+AB102+AD102),0)</f>
        <v>0</v>
      </c>
      <c r="CD102" s="285">
        <f>Y102+AA102+AC102+AE102</f>
        <v>0</v>
      </c>
    </row>
    <row r="103" spans="2:82" ht="12.6" customHeight="1" x14ac:dyDescent="0.2">
      <c r="B103" s="351"/>
      <c r="C103" s="330"/>
      <c r="D103" s="330"/>
      <c r="E103" s="330"/>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8"/>
      <c r="X103" s="335"/>
      <c r="Y103" s="308"/>
      <c r="Z103" s="308"/>
      <c r="AA103" s="308"/>
      <c r="AB103" s="308"/>
      <c r="AC103" s="308"/>
      <c r="AD103" s="308"/>
      <c r="AE103" s="350"/>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51"/>
      <c r="C104" s="330"/>
      <c r="D104" s="330"/>
      <c r="E104" s="330"/>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8"/>
      <c r="X104" s="336"/>
      <c r="Y104" s="308"/>
      <c r="Z104" s="308"/>
      <c r="AA104" s="308"/>
      <c r="AB104" s="308"/>
      <c r="AC104" s="308"/>
      <c r="AD104" s="308"/>
      <c r="AE104" s="350"/>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51">
        <v>33</v>
      </c>
      <c r="C105" s="330"/>
      <c r="D105" s="330"/>
      <c r="E105" s="330"/>
      <c r="F105" s="312" t="s">
        <v>177</v>
      </c>
      <c r="G105" s="326"/>
      <c r="H105" s="312"/>
      <c r="I105" s="312"/>
      <c r="J105" s="314">
        <f>IF(I105="N",0,I105)</f>
        <v>0</v>
      </c>
      <c r="K105" s="312"/>
      <c r="L105" s="314">
        <f>IF(K105="N",0,K105)</f>
        <v>0</v>
      </c>
      <c r="M105" s="312" t="s">
        <v>177</v>
      </c>
      <c r="N105" s="312"/>
      <c r="O105" s="312"/>
      <c r="P105" s="315"/>
      <c r="Q105" s="313" t="s">
        <v>50</v>
      </c>
      <c r="R105" s="311">
        <f>VLOOKUP(Q105,vstupy!$B$17:$C$27,2,FALSE)</f>
        <v>0</v>
      </c>
      <c r="S105" s="312"/>
      <c r="T105" s="153" t="s">
        <v>51</v>
      </c>
      <c r="U105" s="218">
        <f>IFERROR(VLOOKUP(T105,vstupy!$B$2:$C$12,2,FALSE),0)</f>
        <v>0</v>
      </c>
      <c r="V105" s="313" t="s">
        <v>50</v>
      </c>
      <c r="W105" s="337">
        <f>VLOOKUP(V105,vstupy!$B$17:$C$27,2,FALSE)</f>
        <v>0</v>
      </c>
      <c r="X105" s="335" t="str">
        <f>IFERROR(IF(J105=0,"N",N105/I105),0)</f>
        <v>N</v>
      </c>
      <c r="Y105" s="307">
        <f>N105</f>
        <v>0</v>
      </c>
      <c r="Z105" s="307" t="str">
        <f>IFERROR(IF(J105=0,"N",O105/I105),0)</f>
        <v>N</v>
      </c>
      <c r="AA105" s="307">
        <f>O105</f>
        <v>0</v>
      </c>
      <c r="AB105" s="307">
        <f>P105*R105</f>
        <v>0</v>
      </c>
      <c r="AC105" s="307">
        <f>IFERROR(AB105*J105,0)</f>
        <v>0</v>
      </c>
      <c r="AD105" s="348">
        <f>IF(S105&gt;0,IF(W105&gt;0,($G$6/160)*(S105/60)*W105,0),IF(W105&gt;0,($G$6/160)*((U105+U106+U107)/60)*W105,0))</f>
        <v>0</v>
      </c>
      <c r="AE105" s="349">
        <f>IFERROR(AD105*J105,0)</f>
        <v>0</v>
      </c>
      <c r="AF105" s="280">
        <f>IF($M105="In (zvyšuje náklady)",X105,0)</f>
        <v>0</v>
      </c>
      <c r="AG105" s="279">
        <f t="shared" ref="AG105:AM105" si="128">IF($M105="In (zvyšuje náklady)",Y105,0)</f>
        <v>0</v>
      </c>
      <c r="AH105" s="279">
        <f t="shared" si="128"/>
        <v>0</v>
      </c>
      <c r="AI105" s="279">
        <f t="shared" si="128"/>
        <v>0</v>
      </c>
      <c r="AJ105" s="279">
        <f t="shared" si="128"/>
        <v>0</v>
      </c>
      <c r="AK105" s="279">
        <f t="shared" si="128"/>
        <v>0</v>
      </c>
      <c r="AL105" s="279">
        <f t="shared" si="128"/>
        <v>0</v>
      </c>
      <c r="AM105" s="285">
        <f t="shared" si="128"/>
        <v>0</v>
      </c>
      <c r="AN105" s="296" t="str">
        <f t="shared" ref="AN105:AU105" si="129">IF($M105="In (zvyšuje náklady)",0,X105)</f>
        <v>N</v>
      </c>
      <c r="AO105" s="296">
        <f t="shared" si="129"/>
        <v>0</v>
      </c>
      <c r="AP105" s="296" t="str">
        <f t="shared" si="129"/>
        <v>N</v>
      </c>
      <c r="AQ105" s="296">
        <f t="shared" si="129"/>
        <v>0</v>
      </c>
      <c r="AR105" s="296">
        <f t="shared" si="129"/>
        <v>0</v>
      </c>
      <c r="AS105" s="296">
        <f t="shared" si="129"/>
        <v>0</v>
      </c>
      <c r="AT105" s="296">
        <f t="shared" si="129"/>
        <v>0</v>
      </c>
      <c r="AU105" s="294">
        <f t="shared" si="129"/>
        <v>0</v>
      </c>
      <c r="AV105" s="280">
        <f t="shared" ref="AV105:BB105" si="130">IF($L105&gt;0,AF105,0)</f>
        <v>0</v>
      </c>
      <c r="AW105" s="279">
        <f>IF($L105&gt;0,$L105*AV105,0)</f>
        <v>0</v>
      </c>
      <c r="AX105" s="279">
        <f t="shared" si="130"/>
        <v>0</v>
      </c>
      <c r="AY105" s="279">
        <f>IF($L105&gt;0,$L105*AX105,0)</f>
        <v>0</v>
      </c>
      <c r="AZ105" s="279">
        <f t="shared" si="130"/>
        <v>0</v>
      </c>
      <c r="BA105" s="279">
        <f>IF($L105&gt;0,$L105*AZ105,0)</f>
        <v>0</v>
      </c>
      <c r="BB105" s="279">
        <f t="shared" si="130"/>
        <v>0</v>
      </c>
      <c r="BC105" s="285">
        <f>IF($L105&gt;0,$L105*BB105,0)</f>
        <v>0</v>
      </c>
      <c r="BD105" s="280">
        <f>IF($L105&gt;0,AN105,0)</f>
        <v>0</v>
      </c>
      <c r="BE105" s="279">
        <f>IF($L105&gt;0,$L105*BD105,0)</f>
        <v>0</v>
      </c>
      <c r="BF105" s="279">
        <f>IF($L105&gt;0,AP105,0)</f>
        <v>0</v>
      </c>
      <c r="BG105" s="279">
        <f>IF($L105&gt;0,$L105*BF105,0)</f>
        <v>0</v>
      </c>
      <c r="BH105" s="279">
        <f>IF($L105&gt;0,AR105,0)</f>
        <v>0</v>
      </c>
      <c r="BI105" s="279">
        <f>IF($L105&gt;0,$L105*BH105,0)</f>
        <v>0</v>
      </c>
      <c r="BJ105" s="279">
        <f>IF($L105&gt;0,AT105,0)</f>
        <v>0</v>
      </c>
      <c r="BK105" s="285">
        <f>IF($L105&gt;0,$L105*BJ105,0)</f>
        <v>0</v>
      </c>
      <c r="BL105" s="304">
        <f>IF(F105=vstupy!F$6,"1",0)</f>
        <v>0</v>
      </c>
      <c r="BM105" s="280">
        <f t="shared" ref="BM105:CB105" si="131">IF($BL105="1",AF105,0)</f>
        <v>0</v>
      </c>
      <c r="BN105" s="279">
        <f t="shared" si="131"/>
        <v>0</v>
      </c>
      <c r="BO105" s="279">
        <f t="shared" si="131"/>
        <v>0</v>
      </c>
      <c r="BP105" s="279">
        <f t="shared" si="131"/>
        <v>0</v>
      </c>
      <c r="BQ105" s="279">
        <f t="shared" si="131"/>
        <v>0</v>
      </c>
      <c r="BR105" s="279">
        <f t="shared" si="131"/>
        <v>0</v>
      </c>
      <c r="BS105" s="279">
        <f t="shared" si="131"/>
        <v>0</v>
      </c>
      <c r="BT105" s="285">
        <f t="shared" si="131"/>
        <v>0</v>
      </c>
      <c r="BU105" s="280">
        <f t="shared" si="131"/>
        <v>0</v>
      </c>
      <c r="BV105" s="269">
        <f t="shared" si="131"/>
        <v>0</v>
      </c>
      <c r="BW105" s="269">
        <f t="shared" si="131"/>
        <v>0</v>
      </c>
      <c r="BX105" s="269">
        <f t="shared" si="131"/>
        <v>0</v>
      </c>
      <c r="BY105" s="269">
        <f t="shared" si="131"/>
        <v>0</v>
      </c>
      <c r="BZ105" s="269">
        <f t="shared" si="131"/>
        <v>0</v>
      </c>
      <c r="CA105" s="269">
        <f t="shared" si="131"/>
        <v>0</v>
      </c>
      <c r="CB105" s="270">
        <f t="shared" si="131"/>
        <v>0</v>
      </c>
      <c r="CC105" s="280">
        <f>IFERROR(IF($X105="N/A",Z105+AB105+AD105,X105+Z105+AB105+AD105),0)</f>
        <v>0</v>
      </c>
      <c r="CD105" s="285">
        <f>Y105+AA105+AC105+AE105</f>
        <v>0</v>
      </c>
    </row>
    <row r="106" spans="2:82" ht="12.6" customHeight="1" x14ac:dyDescent="0.2">
      <c r="B106" s="351"/>
      <c r="C106" s="330"/>
      <c r="D106" s="330"/>
      <c r="E106" s="330"/>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8"/>
      <c r="X106" s="335"/>
      <c r="Y106" s="308"/>
      <c r="Z106" s="308"/>
      <c r="AA106" s="308"/>
      <c r="AB106" s="308"/>
      <c r="AC106" s="308"/>
      <c r="AD106" s="308"/>
      <c r="AE106" s="350"/>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51"/>
      <c r="C107" s="330"/>
      <c r="D107" s="330"/>
      <c r="E107" s="330"/>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8"/>
      <c r="X107" s="336"/>
      <c r="Y107" s="308"/>
      <c r="Z107" s="308"/>
      <c r="AA107" s="308"/>
      <c r="AB107" s="308"/>
      <c r="AC107" s="308"/>
      <c r="AD107" s="308"/>
      <c r="AE107" s="350"/>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51">
        <v>34</v>
      </c>
      <c r="C108" s="330"/>
      <c r="D108" s="330"/>
      <c r="E108" s="330"/>
      <c r="F108" s="312" t="s">
        <v>177</v>
      </c>
      <c r="G108" s="326"/>
      <c r="H108" s="312"/>
      <c r="I108" s="312"/>
      <c r="J108" s="314">
        <f>IF(I108="N",0,I108)</f>
        <v>0</v>
      </c>
      <c r="K108" s="312"/>
      <c r="L108" s="314">
        <f>IF(K108="N",0,K108)</f>
        <v>0</v>
      </c>
      <c r="M108" s="312" t="s">
        <v>177</v>
      </c>
      <c r="N108" s="312"/>
      <c r="O108" s="312"/>
      <c r="P108" s="315"/>
      <c r="Q108" s="313" t="s">
        <v>50</v>
      </c>
      <c r="R108" s="311">
        <f>VLOOKUP(Q108,vstupy!$B$17:$C$27,2,FALSE)</f>
        <v>0</v>
      </c>
      <c r="S108" s="312"/>
      <c r="T108" s="153" t="s">
        <v>51</v>
      </c>
      <c r="U108" s="218">
        <f>IFERROR(VLOOKUP(T108,vstupy!$B$2:$C$12,2,FALSE),0)</f>
        <v>0</v>
      </c>
      <c r="V108" s="313" t="s">
        <v>50</v>
      </c>
      <c r="W108" s="337">
        <f>VLOOKUP(V108,vstupy!$B$17:$C$27,2,FALSE)</f>
        <v>0</v>
      </c>
      <c r="X108" s="335" t="str">
        <f>IFERROR(IF(J108=0,"N",N108/I108),0)</f>
        <v>N</v>
      </c>
      <c r="Y108" s="307">
        <f>N108</f>
        <v>0</v>
      </c>
      <c r="Z108" s="307" t="str">
        <f>IFERROR(IF(J108=0,"N",O108/I108),0)</f>
        <v>N</v>
      </c>
      <c r="AA108" s="307">
        <f>O108</f>
        <v>0</v>
      </c>
      <c r="AB108" s="307">
        <f>P108*R108</f>
        <v>0</v>
      </c>
      <c r="AC108" s="307">
        <f>IFERROR(AB108*J108,0)</f>
        <v>0</v>
      </c>
      <c r="AD108" s="348">
        <f>IF(S108&gt;0,IF(W108&gt;0,($G$6/160)*(S108/60)*W108,0),IF(W108&gt;0,($G$6/160)*((U108+U109+U110)/60)*W108,0))</f>
        <v>0</v>
      </c>
      <c r="AE108" s="349">
        <f>IFERROR(AD108*J108,0)</f>
        <v>0</v>
      </c>
      <c r="AF108" s="280">
        <f>IF($M108="In (zvyšuje náklady)",X108,0)</f>
        <v>0</v>
      </c>
      <c r="AG108" s="279">
        <f t="shared" ref="AG108:AM108" si="132">IF($M108="In (zvyšuje náklady)",Y108,0)</f>
        <v>0</v>
      </c>
      <c r="AH108" s="279">
        <f t="shared" si="132"/>
        <v>0</v>
      </c>
      <c r="AI108" s="279">
        <f t="shared" si="132"/>
        <v>0</v>
      </c>
      <c r="AJ108" s="279">
        <f t="shared" si="132"/>
        <v>0</v>
      </c>
      <c r="AK108" s="279">
        <f t="shared" si="132"/>
        <v>0</v>
      </c>
      <c r="AL108" s="279">
        <f t="shared" si="132"/>
        <v>0</v>
      </c>
      <c r="AM108" s="285">
        <f t="shared" si="132"/>
        <v>0</v>
      </c>
      <c r="AN108" s="296" t="str">
        <f t="shared" ref="AN108:AU108" si="133">IF($M108="In (zvyšuje náklady)",0,X108)</f>
        <v>N</v>
      </c>
      <c r="AO108" s="296">
        <f t="shared" si="133"/>
        <v>0</v>
      </c>
      <c r="AP108" s="296" t="str">
        <f t="shared" si="133"/>
        <v>N</v>
      </c>
      <c r="AQ108" s="296">
        <f t="shared" si="133"/>
        <v>0</v>
      </c>
      <c r="AR108" s="296">
        <f t="shared" si="133"/>
        <v>0</v>
      </c>
      <c r="AS108" s="296">
        <f t="shared" si="133"/>
        <v>0</v>
      </c>
      <c r="AT108" s="296">
        <f t="shared" si="133"/>
        <v>0</v>
      </c>
      <c r="AU108" s="294">
        <f t="shared" si="133"/>
        <v>0</v>
      </c>
      <c r="AV108" s="280">
        <f t="shared" ref="AV108:BB108" si="134">IF($L108&gt;0,AF108,0)</f>
        <v>0</v>
      </c>
      <c r="AW108" s="279">
        <f>IF($L108&gt;0,$L108*AV108,0)</f>
        <v>0</v>
      </c>
      <c r="AX108" s="279">
        <f t="shared" si="134"/>
        <v>0</v>
      </c>
      <c r="AY108" s="279">
        <f>IF($L108&gt;0,$L108*AX108,0)</f>
        <v>0</v>
      </c>
      <c r="AZ108" s="279">
        <f t="shared" si="134"/>
        <v>0</v>
      </c>
      <c r="BA108" s="279">
        <f>IF($L108&gt;0,$L108*AZ108,0)</f>
        <v>0</v>
      </c>
      <c r="BB108" s="279">
        <f t="shared" si="134"/>
        <v>0</v>
      </c>
      <c r="BC108" s="285">
        <f>IF($L108&gt;0,$L108*BB108,0)</f>
        <v>0</v>
      </c>
      <c r="BD108" s="280">
        <f>IF($L108&gt;0,AN108,0)</f>
        <v>0</v>
      </c>
      <c r="BE108" s="279">
        <f>IF($L108&gt;0,$L108*BD108,0)</f>
        <v>0</v>
      </c>
      <c r="BF108" s="279">
        <f>IF($L108&gt;0,AP108,0)</f>
        <v>0</v>
      </c>
      <c r="BG108" s="279">
        <f>IF($L108&gt;0,$L108*BF108,0)</f>
        <v>0</v>
      </c>
      <c r="BH108" s="279">
        <f>IF($L108&gt;0,AR108,0)</f>
        <v>0</v>
      </c>
      <c r="BI108" s="279">
        <f>IF($L108&gt;0,$L108*BH108,0)</f>
        <v>0</v>
      </c>
      <c r="BJ108" s="279">
        <f>IF($L108&gt;0,AT108,0)</f>
        <v>0</v>
      </c>
      <c r="BK108" s="285">
        <f>IF($L108&gt;0,$L108*BJ108,0)</f>
        <v>0</v>
      </c>
      <c r="BL108" s="304">
        <f>IF(F108=vstupy!F$6,"1",0)</f>
        <v>0</v>
      </c>
      <c r="BM108" s="280">
        <f t="shared" ref="BM108:CB108" si="135">IF($BL108="1",AF108,0)</f>
        <v>0</v>
      </c>
      <c r="BN108" s="279">
        <f t="shared" si="135"/>
        <v>0</v>
      </c>
      <c r="BO108" s="279">
        <f t="shared" si="135"/>
        <v>0</v>
      </c>
      <c r="BP108" s="279">
        <f t="shared" si="135"/>
        <v>0</v>
      </c>
      <c r="BQ108" s="279">
        <f t="shared" si="135"/>
        <v>0</v>
      </c>
      <c r="BR108" s="279">
        <f t="shared" si="135"/>
        <v>0</v>
      </c>
      <c r="BS108" s="279">
        <f t="shared" si="135"/>
        <v>0</v>
      </c>
      <c r="BT108" s="285">
        <f t="shared" si="135"/>
        <v>0</v>
      </c>
      <c r="BU108" s="280">
        <f t="shared" si="135"/>
        <v>0</v>
      </c>
      <c r="BV108" s="269">
        <f t="shared" si="135"/>
        <v>0</v>
      </c>
      <c r="BW108" s="269">
        <f t="shared" si="135"/>
        <v>0</v>
      </c>
      <c r="BX108" s="269">
        <f t="shared" si="135"/>
        <v>0</v>
      </c>
      <c r="BY108" s="269">
        <f t="shared" si="135"/>
        <v>0</v>
      </c>
      <c r="BZ108" s="269">
        <f t="shared" si="135"/>
        <v>0</v>
      </c>
      <c r="CA108" s="269">
        <f t="shared" si="135"/>
        <v>0</v>
      </c>
      <c r="CB108" s="270">
        <f t="shared" si="135"/>
        <v>0</v>
      </c>
      <c r="CC108" s="280">
        <f>IFERROR(IF($X108="N/A",Z108+AB108+AD108,X108+Z108+AB108+AD108),0)</f>
        <v>0</v>
      </c>
      <c r="CD108" s="285">
        <f>Y108+AA108+AC108+AE108</f>
        <v>0</v>
      </c>
    </row>
    <row r="109" spans="2:82" ht="12.6" customHeight="1" x14ac:dyDescent="0.2">
      <c r="B109" s="351"/>
      <c r="C109" s="330"/>
      <c r="D109" s="330"/>
      <c r="E109" s="330"/>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8"/>
      <c r="X109" s="335"/>
      <c r="Y109" s="308"/>
      <c r="Z109" s="308"/>
      <c r="AA109" s="308"/>
      <c r="AB109" s="308"/>
      <c r="AC109" s="308"/>
      <c r="AD109" s="308"/>
      <c r="AE109" s="350"/>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51"/>
      <c r="C110" s="330"/>
      <c r="D110" s="330"/>
      <c r="E110" s="330"/>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8"/>
      <c r="X110" s="336"/>
      <c r="Y110" s="308"/>
      <c r="Z110" s="308"/>
      <c r="AA110" s="308"/>
      <c r="AB110" s="308"/>
      <c r="AC110" s="308"/>
      <c r="AD110" s="308"/>
      <c r="AE110" s="350"/>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51">
        <v>35</v>
      </c>
      <c r="C111" s="330"/>
      <c r="D111" s="330"/>
      <c r="E111" s="330"/>
      <c r="F111" s="312" t="s">
        <v>177</v>
      </c>
      <c r="G111" s="326"/>
      <c r="H111" s="312"/>
      <c r="I111" s="312"/>
      <c r="J111" s="314">
        <f>IF(I111="N",0,I111)</f>
        <v>0</v>
      </c>
      <c r="K111" s="312"/>
      <c r="L111" s="314">
        <f>IF(K111="N",0,K111)</f>
        <v>0</v>
      </c>
      <c r="M111" s="312" t="s">
        <v>177</v>
      </c>
      <c r="N111" s="312"/>
      <c r="O111" s="312"/>
      <c r="P111" s="315"/>
      <c r="Q111" s="313" t="s">
        <v>50</v>
      </c>
      <c r="R111" s="311">
        <f>VLOOKUP(Q111,vstupy!$B$17:$C$27,2,FALSE)</f>
        <v>0</v>
      </c>
      <c r="S111" s="312"/>
      <c r="T111" s="153" t="s">
        <v>51</v>
      </c>
      <c r="U111" s="218">
        <f>IFERROR(VLOOKUP(T111,vstupy!$B$2:$C$12,2,FALSE),0)</f>
        <v>0</v>
      </c>
      <c r="V111" s="313" t="s">
        <v>50</v>
      </c>
      <c r="W111" s="337">
        <f>VLOOKUP(V111,vstupy!$B$17:$C$27,2,FALSE)</f>
        <v>0</v>
      </c>
      <c r="X111" s="335" t="str">
        <f>IFERROR(IF(J111=0,"N",N111/I111),0)</f>
        <v>N</v>
      </c>
      <c r="Y111" s="307">
        <f>N111</f>
        <v>0</v>
      </c>
      <c r="Z111" s="307" t="str">
        <f>IFERROR(IF(J111=0,"N",O111/I111),0)</f>
        <v>N</v>
      </c>
      <c r="AA111" s="307">
        <f>O111</f>
        <v>0</v>
      </c>
      <c r="AB111" s="307">
        <f>P111*R111</f>
        <v>0</v>
      </c>
      <c r="AC111" s="307">
        <f>IFERROR(AB111*J111,0)</f>
        <v>0</v>
      </c>
      <c r="AD111" s="348">
        <f>IF(S111&gt;0,IF(W111&gt;0,($G$6/160)*(S111/60)*W111,0),IF(W111&gt;0,($G$6/160)*((U111+U112+U113)/60)*W111,0))</f>
        <v>0</v>
      </c>
      <c r="AE111" s="349">
        <f>IFERROR(AD111*J111,0)</f>
        <v>0</v>
      </c>
      <c r="AF111" s="280">
        <f>IF($M111="In (zvyšuje náklady)",X111,0)</f>
        <v>0</v>
      </c>
      <c r="AG111" s="279">
        <f t="shared" ref="AG111:AM111" si="136">IF($M111="In (zvyšuje náklady)",Y111,0)</f>
        <v>0</v>
      </c>
      <c r="AH111" s="279">
        <f t="shared" si="136"/>
        <v>0</v>
      </c>
      <c r="AI111" s="279">
        <f t="shared" si="136"/>
        <v>0</v>
      </c>
      <c r="AJ111" s="279">
        <f t="shared" si="136"/>
        <v>0</v>
      </c>
      <c r="AK111" s="279">
        <f t="shared" si="136"/>
        <v>0</v>
      </c>
      <c r="AL111" s="279">
        <f t="shared" si="136"/>
        <v>0</v>
      </c>
      <c r="AM111" s="285">
        <f t="shared" si="136"/>
        <v>0</v>
      </c>
      <c r="AN111" s="296" t="str">
        <f t="shared" ref="AN111:AU111" si="137">IF($M111="In (zvyšuje náklady)",0,X111)</f>
        <v>N</v>
      </c>
      <c r="AO111" s="296">
        <f t="shared" si="137"/>
        <v>0</v>
      </c>
      <c r="AP111" s="296" t="str">
        <f t="shared" si="137"/>
        <v>N</v>
      </c>
      <c r="AQ111" s="296">
        <f t="shared" si="137"/>
        <v>0</v>
      </c>
      <c r="AR111" s="296">
        <f t="shared" si="137"/>
        <v>0</v>
      </c>
      <c r="AS111" s="296">
        <f t="shared" si="137"/>
        <v>0</v>
      </c>
      <c r="AT111" s="296">
        <f t="shared" si="137"/>
        <v>0</v>
      </c>
      <c r="AU111" s="294">
        <f t="shared" si="137"/>
        <v>0</v>
      </c>
      <c r="AV111" s="280">
        <f t="shared" ref="AV111:BB111" si="138">IF($L111&gt;0,AF111,0)</f>
        <v>0</v>
      </c>
      <c r="AW111" s="279">
        <f>IF($L111&gt;0,$L111*AV111,0)</f>
        <v>0</v>
      </c>
      <c r="AX111" s="279">
        <f t="shared" si="138"/>
        <v>0</v>
      </c>
      <c r="AY111" s="279">
        <f>IF($L111&gt;0,$L111*AX111,0)</f>
        <v>0</v>
      </c>
      <c r="AZ111" s="279">
        <f t="shared" si="138"/>
        <v>0</v>
      </c>
      <c r="BA111" s="279">
        <f>IF($L111&gt;0,$L111*AZ111,0)</f>
        <v>0</v>
      </c>
      <c r="BB111" s="279">
        <f t="shared" si="138"/>
        <v>0</v>
      </c>
      <c r="BC111" s="285">
        <f>IF($L111&gt;0,$L111*BB111,0)</f>
        <v>0</v>
      </c>
      <c r="BD111" s="280">
        <f>IF($L111&gt;0,AN111,0)</f>
        <v>0</v>
      </c>
      <c r="BE111" s="279">
        <f>IF($L111&gt;0,$L111*BD111,0)</f>
        <v>0</v>
      </c>
      <c r="BF111" s="279">
        <f>IF($L111&gt;0,AP111,0)</f>
        <v>0</v>
      </c>
      <c r="BG111" s="279">
        <f>IF($L111&gt;0,$L111*BF111,0)</f>
        <v>0</v>
      </c>
      <c r="BH111" s="279">
        <f>IF($L111&gt;0,AR111,0)</f>
        <v>0</v>
      </c>
      <c r="BI111" s="279">
        <f>IF($L111&gt;0,$L111*BH111,0)</f>
        <v>0</v>
      </c>
      <c r="BJ111" s="279">
        <f>IF($L111&gt;0,AT111,0)</f>
        <v>0</v>
      </c>
      <c r="BK111" s="285">
        <f>IF($L111&gt;0,$L111*BJ111,0)</f>
        <v>0</v>
      </c>
      <c r="BL111" s="304">
        <f>IF(F111=vstupy!F$6,"1",0)</f>
        <v>0</v>
      </c>
      <c r="BM111" s="280">
        <f t="shared" ref="BM111:CB111" si="139">IF($BL111="1",AF111,0)</f>
        <v>0</v>
      </c>
      <c r="BN111" s="279">
        <f t="shared" si="139"/>
        <v>0</v>
      </c>
      <c r="BO111" s="279">
        <f t="shared" si="139"/>
        <v>0</v>
      </c>
      <c r="BP111" s="279">
        <f t="shared" si="139"/>
        <v>0</v>
      </c>
      <c r="BQ111" s="279">
        <f t="shared" si="139"/>
        <v>0</v>
      </c>
      <c r="BR111" s="279">
        <f t="shared" si="139"/>
        <v>0</v>
      </c>
      <c r="BS111" s="279">
        <f t="shared" si="139"/>
        <v>0</v>
      </c>
      <c r="BT111" s="285">
        <f t="shared" si="139"/>
        <v>0</v>
      </c>
      <c r="BU111" s="280">
        <f t="shared" si="139"/>
        <v>0</v>
      </c>
      <c r="BV111" s="269">
        <f t="shared" si="139"/>
        <v>0</v>
      </c>
      <c r="BW111" s="269">
        <f t="shared" si="139"/>
        <v>0</v>
      </c>
      <c r="BX111" s="269">
        <f t="shared" si="139"/>
        <v>0</v>
      </c>
      <c r="BY111" s="269">
        <f t="shared" si="139"/>
        <v>0</v>
      </c>
      <c r="BZ111" s="269">
        <f t="shared" si="139"/>
        <v>0</v>
      </c>
      <c r="CA111" s="269">
        <f t="shared" si="139"/>
        <v>0</v>
      </c>
      <c r="CB111" s="270">
        <f t="shared" si="139"/>
        <v>0</v>
      </c>
      <c r="CC111" s="280">
        <f>IFERROR(IF($X111="N/A",Z111+AB111+AD111,X111+Z111+AB111+AD111),0)</f>
        <v>0</v>
      </c>
      <c r="CD111" s="285">
        <f>Y111+AA111+AC111+AE111</f>
        <v>0</v>
      </c>
    </row>
    <row r="112" spans="2:82" ht="12.6" customHeight="1" x14ac:dyDescent="0.2">
      <c r="B112" s="351"/>
      <c r="C112" s="330"/>
      <c r="D112" s="330"/>
      <c r="E112" s="330"/>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8"/>
      <c r="X112" s="335"/>
      <c r="Y112" s="308"/>
      <c r="Z112" s="308"/>
      <c r="AA112" s="308"/>
      <c r="AB112" s="308"/>
      <c r="AC112" s="308"/>
      <c r="AD112" s="308"/>
      <c r="AE112" s="350"/>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51"/>
      <c r="C113" s="330"/>
      <c r="D113" s="330"/>
      <c r="E113" s="330"/>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8"/>
      <c r="X113" s="336"/>
      <c r="Y113" s="308"/>
      <c r="Z113" s="308"/>
      <c r="AA113" s="308"/>
      <c r="AB113" s="308"/>
      <c r="AC113" s="308"/>
      <c r="AD113" s="308"/>
      <c r="AE113" s="350"/>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51">
        <v>36</v>
      </c>
      <c r="C114" s="330"/>
      <c r="D114" s="330"/>
      <c r="E114" s="330"/>
      <c r="F114" s="312" t="s">
        <v>177</v>
      </c>
      <c r="G114" s="326"/>
      <c r="H114" s="312"/>
      <c r="I114" s="312"/>
      <c r="J114" s="314">
        <f>IF(I114="N",0,I114)</f>
        <v>0</v>
      </c>
      <c r="K114" s="312"/>
      <c r="L114" s="314">
        <f>IF(K114="N",0,K114)</f>
        <v>0</v>
      </c>
      <c r="M114" s="312" t="s">
        <v>177</v>
      </c>
      <c r="N114" s="312"/>
      <c r="O114" s="312"/>
      <c r="P114" s="315"/>
      <c r="Q114" s="313" t="s">
        <v>50</v>
      </c>
      <c r="R114" s="311">
        <f>VLOOKUP(Q114,vstupy!$B$17:$C$27,2,FALSE)</f>
        <v>0</v>
      </c>
      <c r="S114" s="312"/>
      <c r="T114" s="153" t="s">
        <v>51</v>
      </c>
      <c r="U114" s="218">
        <f>IFERROR(VLOOKUP(T114,vstupy!$B$2:$C$12,2,FALSE),0)</f>
        <v>0</v>
      </c>
      <c r="V114" s="313" t="s">
        <v>50</v>
      </c>
      <c r="W114" s="337">
        <f>VLOOKUP(V114,vstupy!$B$17:$C$27,2,FALSE)</f>
        <v>0</v>
      </c>
      <c r="X114" s="335" t="str">
        <f>IFERROR(IF(J114=0,"N",N114/I114),0)</f>
        <v>N</v>
      </c>
      <c r="Y114" s="307">
        <f>N114</f>
        <v>0</v>
      </c>
      <c r="Z114" s="307" t="str">
        <f>IFERROR(IF(J114=0,"N",O114/I114),0)</f>
        <v>N</v>
      </c>
      <c r="AA114" s="307">
        <f>O114</f>
        <v>0</v>
      </c>
      <c r="AB114" s="307">
        <f>P114*R114</f>
        <v>0</v>
      </c>
      <c r="AC114" s="307">
        <f>IFERROR(AB114*J114,0)</f>
        <v>0</v>
      </c>
      <c r="AD114" s="348">
        <f>IF(S114&gt;0,IF(W114&gt;0,($G$6/160)*(S114/60)*W114,0),IF(W114&gt;0,($G$6/160)*((U114+U115+U116)/60)*W114,0))</f>
        <v>0</v>
      </c>
      <c r="AE114" s="349">
        <f>IFERROR(AD114*J114,0)</f>
        <v>0</v>
      </c>
      <c r="AF114" s="280">
        <f>IF($M114="In (zvyšuje náklady)",X114,0)</f>
        <v>0</v>
      </c>
      <c r="AG114" s="279">
        <f t="shared" ref="AG114:AM114" si="140">IF($M114="In (zvyšuje náklady)",Y114,0)</f>
        <v>0</v>
      </c>
      <c r="AH114" s="279">
        <f t="shared" si="140"/>
        <v>0</v>
      </c>
      <c r="AI114" s="279">
        <f t="shared" si="140"/>
        <v>0</v>
      </c>
      <c r="AJ114" s="279">
        <f t="shared" si="140"/>
        <v>0</v>
      </c>
      <c r="AK114" s="279">
        <f t="shared" si="140"/>
        <v>0</v>
      </c>
      <c r="AL114" s="279">
        <f t="shared" si="140"/>
        <v>0</v>
      </c>
      <c r="AM114" s="285">
        <f t="shared" si="140"/>
        <v>0</v>
      </c>
      <c r="AN114" s="296" t="str">
        <f t="shared" ref="AN114:AU114" si="141">IF($M114="In (zvyšuje náklady)",0,X114)</f>
        <v>N</v>
      </c>
      <c r="AO114" s="296">
        <f t="shared" si="141"/>
        <v>0</v>
      </c>
      <c r="AP114" s="296" t="str">
        <f t="shared" si="141"/>
        <v>N</v>
      </c>
      <c r="AQ114" s="296">
        <f t="shared" si="141"/>
        <v>0</v>
      </c>
      <c r="AR114" s="296">
        <f t="shared" si="141"/>
        <v>0</v>
      </c>
      <c r="AS114" s="296">
        <f t="shared" si="141"/>
        <v>0</v>
      </c>
      <c r="AT114" s="296">
        <f t="shared" si="141"/>
        <v>0</v>
      </c>
      <c r="AU114" s="294">
        <f t="shared" si="141"/>
        <v>0</v>
      </c>
      <c r="AV114" s="280">
        <f t="shared" ref="AV114:BB114" si="142">IF($L114&gt;0,AF114,0)</f>
        <v>0</v>
      </c>
      <c r="AW114" s="279">
        <f>IF($L114&gt;0,$L114*AV114,0)</f>
        <v>0</v>
      </c>
      <c r="AX114" s="279">
        <f t="shared" si="142"/>
        <v>0</v>
      </c>
      <c r="AY114" s="279">
        <f>IF($L114&gt;0,$L114*AX114,0)</f>
        <v>0</v>
      </c>
      <c r="AZ114" s="279">
        <f t="shared" si="142"/>
        <v>0</v>
      </c>
      <c r="BA114" s="279">
        <f>IF($L114&gt;0,$L114*AZ114,0)</f>
        <v>0</v>
      </c>
      <c r="BB114" s="279">
        <f t="shared" si="142"/>
        <v>0</v>
      </c>
      <c r="BC114" s="285">
        <f>IF($L114&gt;0,$L114*BB114,0)</f>
        <v>0</v>
      </c>
      <c r="BD114" s="280">
        <f>IF($L114&gt;0,AN114,0)</f>
        <v>0</v>
      </c>
      <c r="BE114" s="279">
        <f>IF($L114&gt;0,$L114*BD114,0)</f>
        <v>0</v>
      </c>
      <c r="BF114" s="279">
        <f>IF($L114&gt;0,AP114,0)</f>
        <v>0</v>
      </c>
      <c r="BG114" s="279">
        <f>IF($L114&gt;0,$L114*BF114,0)</f>
        <v>0</v>
      </c>
      <c r="BH114" s="279">
        <f>IF($L114&gt;0,AR114,0)</f>
        <v>0</v>
      </c>
      <c r="BI114" s="279">
        <f>IF($L114&gt;0,$L114*BH114,0)</f>
        <v>0</v>
      </c>
      <c r="BJ114" s="279">
        <f>IF($L114&gt;0,AT114,0)</f>
        <v>0</v>
      </c>
      <c r="BK114" s="285">
        <f>IF($L114&gt;0,$L114*BJ114,0)</f>
        <v>0</v>
      </c>
      <c r="BL114" s="304">
        <f>IF(F114=vstupy!F$6,"1",0)</f>
        <v>0</v>
      </c>
      <c r="BM114" s="280">
        <f t="shared" ref="BM114:CB114" si="143">IF($BL114="1",AF114,0)</f>
        <v>0</v>
      </c>
      <c r="BN114" s="279">
        <f t="shared" si="143"/>
        <v>0</v>
      </c>
      <c r="BO114" s="279">
        <f t="shared" si="143"/>
        <v>0</v>
      </c>
      <c r="BP114" s="279">
        <f t="shared" si="143"/>
        <v>0</v>
      </c>
      <c r="BQ114" s="279">
        <f t="shared" si="143"/>
        <v>0</v>
      </c>
      <c r="BR114" s="279">
        <f t="shared" si="143"/>
        <v>0</v>
      </c>
      <c r="BS114" s="279">
        <f t="shared" si="143"/>
        <v>0</v>
      </c>
      <c r="BT114" s="285">
        <f t="shared" si="143"/>
        <v>0</v>
      </c>
      <c r="BU114" s="280">
        <f t="shared" si="143"/>
        <v>0</v>
      </c>
      <c r="BV114" s="269">
        <f t="shared" si="143"/>
        <v>0</v>
      </c>
      <c r="BW114" s="269">
        <f t="shared" si="143"/>
        <v>0</v>
      </c>
      <c r="BX114" s="269">
        <f t="shared" si="143"/>
        <v>0</v>
      </c>
      <c r="BY114" s="269">
        <f t="shared" si="143"/>
        <v>0</v>
      </c>
      <c r="BZ114" s="269">
        <f t="shared" si="143"/>
        <v>0</v>
      </c>
      <c r="CA114" s="269">
        <f t="shared" si="143"/>
        <v>0</v>
      </c>
      <c r="CB114" s="270">
        <f t="shared" si="143"/>
        <v>0</v>
      </c>
      <c r="CC114" s="280">
        <f>IFERROR(IF($X114="N/A",Z114+AB114+AD114,X114+Z114+AB114+AD114),0)</f>
        <v>0</v>
      </c>
      <c r="CD114" s="285">
        <f>Y114+AA114+AC114+AE114</f>
        <v>0</v>
      </c>
    </row>
    <row r="115" spans="2:82" ht="12.6" customHeight="1" x14ac:dyDescent="0.2">
      <c r="B115" s="351"/>
      <c r="C115" s="330"/>
      <c r="D115" s="330"/>
      <c r="E115" s="330"/>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8"/>
      <c r="X115" s="335"/>
      <c r="Y115" s="308"/>
      <c r="Z115" s="308"/>
      <c r="AA115" s="308"/>
      <c r="AB115" s="308"/>
      <c r="AC115" s="308"/>
      <c r="AD115" s="308"/>
      <c r="AE115" s="350"/>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51"/>
      <c r="C116" s="330"/>
      <c r="D116" s="330"/>
      <c r="E116" s="330"/>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8"/>
      <c r="X116" s="336"/>
      <c r="Y116" s="308"/>
      <c r="Z116" s="308"/>
      <c r="AA116" s="308"/>
      <c r="AB116" s="308"/>
      <c r="AC116" s="308"/>
      <c r="AD116" s="308"/>
      <c r="AE116" s="350"/>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51">
        <v>37</v>
      </c>
      <c r="C117" s="330"/>
      <c r="D117" s="330"/>
      <c r="E117" s="330"/>
      <c r="F117" s="312" t="s">
        <v>177</v>
      </c>
      <c r="G117" s="326"/>
      <c r="H117" s="312"/>
      <c r="I117" s="312"/>
      <c r="J117" s="314">
        <f>IF(I117="N",0,I117)</f>
        <v>0</v>
      </c>
      <c r="K117" s="312"/>
      <c r="L117" s="314">
        <f>IF(K117="N",0,K117)</f>
        <v>0</v>
      </c>
      <c r="M117" s="312" t="s">
        <v>177</v>
      </c>
      <c r="N117" s="312"/>
      <c r="O117" s="312"/>
      <c r="P117" s="315"/>
      <c r="Q117" s="313" t="s">
        <v>50</v>
      </c>
      <c r="R117" s="311">
        <f>VLOOKUP(Q117,vstupy!$B$17:$C$27,2,FALSE)</f>
        <v>0</v>
      </c>
      <c r="S117" s="312"/>
      <c r="T117" s="153" t="s">
        <v>51</v>
      </c>
      <c r="U117" s="218">
        <f>IFERROR(VLOOKUP(T117,vstupy!$B$2:$C$12,2,FALSE),0)</f>
        <v>0</v>
      </c>
      <c r="V117" s="313" t="s">
        <v>50</v>
      </c>
      <c r="W117" s="337">
        <f>VLOOKUP(V117,vstupy!$B$17:$C$27,2,FALSE)</f>
        <v>0</v>
      </c>
      <c r="X117" s="335" t="str">
        <f>IFERROR(IF(J117=0,"N",N117/I117),0)</f>
        <v>N</v>
      </c>
      <c r="Y117" s="307">
        <f>N117</f>
        <v>0</v>
      </c>
      <c r="Z117" s="307" t="str">
        <f>IFERROR(IF(J117=0,"N",O117/I117),0)</f>
        <v>N</v>
      </c>
      <c r="AA117" s="307">
        <f>O117</f>
        <v>0</v>
      </c>
      <c r="AB117" s="307">
        <f>P117*R117</f>
        <v>0</v>
      </c>
      <c r="AC117" s="307">
        <f>IFERROR(AB117*J117,0)</f>
        <v>0</v>
      </c>
      <c r="AD117" s="348">
        <f>IF(S117&gt;0,IF(W117&gt;0,($G$6/160)*(S117/60)*W117,0),IF(W117&gt;0,($G$6/160)*((U117+U118+U119)/60)*W117,0))</f>
        <v>0</v>
      </c>
      <c r="AE117" s="349">
        <f>IFERROR(AD117*J117,0)</f>
        <v>0</v>
      </c>
      <c r="AF117" s="280">
        <f>IF($M117="In (zvyšuje náklady)",X117,0)</f>
        <v>0</v>
      </c>
      <c r="AG117" s="279">
        <f t="shared" ref="AG117:AM117" si="144">IF($M117="In (zvyšuje náklady)",Y117,0)</f>
        <v>0</v>
      </c>
      <c r="AH117" s="279">
        <f t="shared" si="144"/>
        <v>0</v>
      </c>
      <c r="AI117" s="279">
        <f t="shared" si="144"/>
        <v>0</v>
      </c>
      <c r="AJ117" s="279">
        <f t="shared" si="144"/>
        <v>0</v>
      </c>
      <c r="AK117" s="279">
        <f t="shared" si="144"/>
        <v>0</v>
      </c>
      <c r="AL117" s="279">
        <f t="shared" si="144"/>
        <v>0</v>
      </c>
      <c r="AM117" s="285">
        <f t="shared" si="144"/>
        <v>0</v>
      </c>
      <c r="AN117" s="296" t="str">
        <f t="shared" ref="AN117:AU117" si="145">IF($M117="In (zvyšuje náklady)",0,X117)</f>
        <v>N</v>
      </c>
      <c r="AO117" s="296">
        <f t="shared" si="145"/>
        <v>0</v>
      </c>
      <c r="AP117" s="296" t="str">
        <f t="shared" si="145"/>
        <v>N</v>
      </c>
      <c r="AQ117" s="296">
        <f t="shared" si="145"/>
        <v>0</v>
      </c>
      <c r="AR117" s="296">
        <f t="shared" si="145"/>
        <v>0</v>
      </c>
      <c r="AS117" s="296">
        <f t="shared" si="145"/>
        <v>0</v>
      </c>
      <c r="AT117" s="296">
        <f t="shared" si="145"/>
        <v>0</v>
      </c>
      <c r="AU117" s="294">
        <f t="shared" si="145"/>
        <v>0</v>
      </c>
      <c r="AV117" s="280">
        <f t="shared" ref="AV117:BB117" si="146">IF($L117&gt;0,AF117,0)</f>
        <v>0</v>
      </c>
      <c r="AW117" s="279">
        <f>IF($L117&gt;0,$L117*AV117,0)</f>
        <v>0</v>
      </c>
      <c r="AX117" s="279">
        <f t="shared" si="146"/>
        <v>0</v>
      </c>
      <c r="AY117" s="279">
        <f>IF($L117&gt;0,$L117*AX117,0)</f>
        <v>0</v>
      </c>
      <c r="AZ117" s="279">
        <f t="shared" si="146"/>
        <v>0</v>
      </c>
      <c r="BA117" s="279">
        <f>IF($L117&gt;0,$L117*AZ117,0)</f>
        <v>0</v>
      </c>
      <c r="BB117" s="279">
        <f t="shared" si="146"/>
        <v>0</v>
      </c>
      <c r="BC117" s="285">
        <f>IF($L117&gt;0,$L117*BB117,0)</f>
        <v>0</v>
      </c>
      <c r="BD117" s="280">
        <f>IF($L117&gt;0,AN117,0)</f>
        <v>0</v>
      </c>
      <c r="BE117" s="279">
        <f>IF($L117&gt;0,$L117*BD117,0)</f>
        <v>0</v>
      </c>
      <c r="BF117" s="279">
        <f>IF($L117&gt;0,AP117,0)</f>
        <v>0</v>
      </c>
      <c r="BG117" s="279">
        <f>IF($L117&gt;0,$L117*BF117,0)</f>
        <v>0</v>
      </c>
      <c r="BH117" s="279">
        <f>IF($L117&gt;0,AR117,0)</f>
        <v>0</v>
      </c>
      <c r="BI117" s="279">
        <f>IF($L117&gt;0,$L117*BH117,0)</f>
        <v>0</v>
      </c>
      <c r="BJ117" s="279">
        <f>IF($L117&gt;0,AT117,0)</f>
        <v>0</v>
      </c>
      <c r="BK117" s="285">
        <f>IF($L117&gt;0,$L117*BJ117,0)</f>
        <v>0</v>
      </c>
      <c r="BL117" s="304">
        <f>IF(F117=vstupy!F$6,"1",0)</f>
        <v>0</v>
      </c>
      <c r="BM117" s="280">
        <f t="shared" ref="BM117:CB117" si="147">IF($BL117="1",AF117,0)</f>
        <v>0</v>
      </c>
      <c r="BN117" s="279">
        <f t="shared" si="147"/>
        <v>0</v>
      </c>
      <c r="BO117" s="279">
        <f t="shared" si="147"/>
        <v>0</v>
      </c>
      <c r="BP117" s="279">
        <f t="shared" si="147"/>
        <v>0</v>
      </c>
      <c r="BQ117" s="279">
        <f t="shared" si="147"/>
        <v>0</v>
      </c>
      <c r="BR117" s="279">
        <f t="shared" si="147"/>
        <v>0</v>
      </c>
      <c r="BS117" s="279">
        <f t="shared" si="147"/>
        <v>0</v>
      </c>
      <c r="BT117" s="285">
        <f t="shared" si="147"/>
        <v>0</v>
      </c>
      <c r="BU117" s="280">
        <f t="shared" si="147"/>
        <v>0</v>
      </c>
      <c r="BV117" s="269">
        <f t="shared" si="147"/>
        <v>0</v>
      </c>
      <c r="BW117" s="269">
        <f t="shared" si="147"/>
        <v>0</v>
      </c>
      <c r="BX117" s="269">
        <f t="shared" si="147"/>
        <v>0</v>
      </c>
      <c r="BY117" s="269">
        <f t="shared" si="147"/>
        <v>0</v>
      </c>
      <c r="BZ117" s="269">
        <f t="shared" si="147"/>
        <v>0</v>
      </c>
      <c r="CA117" s="269">
        <f t="shared" si="147"/>
        <v>0</v>
      </c>
      <c r="CB117" s="270">
        <f t="shared" si="147"/>
        <v>0</v>
      </c>
      <c r="CC117" s="280">
        <f>IFERROR(IF($X117="N/A",Z117+AB117+AD117,X117+Z117+AB117+AD117),0)</f>
        <v>0</v>
      </c>
      <c r="CD117" s="285">
        <f>Y117+AA117+AC117+AE117</f>
        <v>0</v>
      </c>
    </row>
    <row r="118" spans="2:82" ht="12.6" customHeight="1" x14ac:dyDescent="0.2">
      <c r="B118" s="351"/>
      <c r="C118" s="330"/>
      <c r="D118" s="330"/>
      <c r="E118" s="330"/>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8"/>
      <c r="X118" s="335"/>
      <c r="Y118" s="308"/>
      <c r="Z118" s="308"/>
      <c r="AA118" s="308"/>
      <c r="AB118" s="308"/>
      <c r="AC118" s="308"/>
      <c r="AD118" s="308"/>
      <c r="AE118" s="350"/>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51"/>
      <c r="C119" s="330"/>
      <c r="D119" s="330"/>
      <c r="E119" s="330"/>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8"/>
      <c r="X119" s="336"/>
      <c r="Y119" s="308"/>
      <c r="Z119" s="308"/>
      <c r="AA119" s="308"/>
      <c r="AB119" s="308"/>
      <c r="AC119" s="308"/>
      <c r="AD119" s="308"/>
      <c r="AE119" s="350"/>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51">
        <v>38</v>
      </c>
      <c r="C120" s="330"/>
      <c r="D120" s="330"/>
      <c r="E120" s="330"/>
      <c r="F120" s="312" t="s">
        <v>177</v>
      </c>
      <c r="G120" s="326"/>
      <c r="H120" s="312"/>
      <c r="I120" s="312"/>
      <c r="J120" s="314">
        <f>IF(I120="N",0,I120)</f>
        <v>0</v>
      </c>
      <c r="K120" s="312"/>
      <c r="L120" s="314">
        <f>IF(K120="N",0,K120)</f>
        <v>0</v>
      </c>
      <c r="M120" s="312" t="s">
        <v>177</v>
      </c>
      <c r="N120" s="312"/>
      <c r="O120" s="312"/>
      <c r="P120" s="315"/>
      <c r="Q120" s="313" t="s">
        <v>50</v>
      </c>
      <c r="R120" s="311">
        <f>VLOOKUP(Q120,vstupy!$B$17:$C$27,2,FALSE)</f>
        <v>0</v>
      </c>
      <c r="S120" s="312"/>
      <c r="T120" s="153" t="s">
        <v>51</v>
      </c>
      <c r="U120" s="218">
        <f>IFERROR(VLOOKUP(T120,vstupy!$B$2:$C$12,2,FALSE),0)</f>
        <v>0</v>
      </c>
      <c r="V120" s="313" t="s">
        <v>50</v>
      </c>
      <c r="W120" s="337">
        <f>VLOOKUP(V120,vstupy!$B$17:$C$27,2,FALSE)</f>
        <v>0</v>
      </c>
      <c r="X120" s="335" t="str">
        <f>IFERROR(IF(J120=0,"N",N120/I120),0)</f>
        <v>N</v>
      </c>
      <c r="Y120" s="307">
        <f>N120</f>
        <v>0</v>
      </c>
      <c r="Z120" s="307" t="str">
        <f>IFERROR(IF(J120=0,"N",O120/I120),0)</f>
        <v>N</v>
      </c>
      <c r="AA120" s="307">
        <f>O120</f>
        <v>0</v>
      </c>
      <c r="AB120" s="307">
        <f>P120*R120</f>
        <v>0</v>
      </c>
      <c r="AC120" s="307">
        <f>IFERROR(AB120*J120,0)</f>
        <v>0</v>
      </c>
      <c r="AD120" s="348">
        <f>IF(S120&gt;0,IF(W120&gt;0,($G$6/160)*(S120/60)*W120,0),IF(W120&gt;0,($G$6/160)*((U120+U121+U122)/60)*W120,0))</f>
        <v>0</v>
      </c>
      <c r="AE120" s="349">
        <f>IFERROR(AD120*J120,0)</f>
        <v>0</v>
      </c>
      <c r="AF120" s="280">
        <f>IF($M120="In (zvyšuje náklady)",X120,0)</f>
        <v>0</v>
      </c>
      <c r="AG120" s="279">
        <f t="shared" ref="AG120:AM120" si="148">IF($M120="In (zvyšuje náklady)",Y120,0)</f>
        <v>0</v>
      </c>
      <c r="AH120" s="279">
        <f t="shared" si="148"/>
        <v>0</v>
      </c>
      <c r="AI120" s="279">
        <f t="shared" si="148"/>
        <v>0</v>
      </c>
      <c r="AJ120" s="279">
        <f t="shared" si="148"/>
        <v>0</v>
      </c>
      <c r="AK120" s="279">
        <f t="shared" si="148"/>
        <v>0</v>
      </c>
      <c r="AL120" s="279">
        <f t="shared" si="148"/>
        <v>0</v>
      </c>
      <c r="AM120" s="285">
        <f t="shared" si="148"/>
        <v>0</v>
      </c>
      <c r="AN120" s="296" t="str">
        <f t="shared" ref="AN120:AU120" si="149">IF($M120="In (zvyšuje náklady)",0,X120)</f>
        <v>N</v>
      </c>
      <c r="AO120" s="296">
        <f t="shared" si="149"/>
        <v>0</v>
      </c>
      <c r="AP120" s="296" t="str">
        <f t="shared" si="149"/>
        <v>N</v>
      </c>
      <c r="AQ120" s="296">
        <f t="shared" si="149"/>
        <v>0</v>
      </c>
      <c r="AR120" s="296">
        <f t="shared" si="149"/>
        <v>0</v>
      </c>
      <c r="AS120" s="296">
        <f t="shared" si="149"/>
        <v>0</v>
      </c>
      <c r="AT120" s="296">
        <f t="shared" si="149"/>
        <v>0</v>
      </c>
      <c r="AU120" s="294">
        <f t="shared" si="149"/>
        <v>0</v>
      </c>
      <c r="AV120" s="280">
        <f t="shared" ref="AV120:BB120" si="150">IF($L120&gt;0,AF120,0)</f>
        <v>0</v>
      </c>
      <c r="AW120" s="279">
        <f>IF($L120&gt;0,$L120*AV120,0)</f>
        <v>0</v>
      </c>
      <c r="AX120" s="279">
        <f t="shared" si="150"/>
        <v>0</v>
      </c>
      <c r="AY120" s="279">
        <f>IF($L120&gt;0,$L120*AX120,0)</f>
        <v>0</v>
      </c>
      <c r="AZ120" s="279">
        <f t="shared" si="150"/>
        <v>0</v>
      </c>
      <c r="BA120" s="279">
        <f>IF($L120&gt;0,$L120*AZ120,0)</f>
        <v>0</v>
      </c>
      <c r="BB120" s="279">
        <f t="shared" si="150"/>
        <v>0</v>
      </c>
      <c r="BC120" s="285">
        <f>IF($L120&gt;0,$L120*BB120,0)</f>
        <v>0</v>
      </c>
      <c r="BD120" s="280">
        <f>IF($L120&gt;0,AN120,0)</f>
        <v>0</v>
      </c>
      <c r="BE120" s="279">
        <f>IF($L120&gt;0,$L120*BD120,0)</f>
        <v>0</v>
      </c>
      <c r="BF120" s="279">
        <f>IF($L120&gt;0,AP120,0)</f>
        <v>0</v>
      </c>
      <c r="BG120" s="279">
        <f>IF($L120&gt;0,$L120*BF120,0)</f>
        <v>0</v>
      </c>
      <c r="BH120" s="279">
        <f>IF($L120&gt;0,AR120,0)</f>
        <v>0</v>
      </c>
      <c r="BI120" s="279">
        <f>IF($L120&gt;0,$L120*BH120,0)</f>
        <v>0</v>
      </c>
      <c r="BJ120" s="279">
        <f>IF($L120&gt;0,AT120,0)</f>
        <v>0</v>
      </c>
      <c r="BK120" s="285">
        <f>IF($L120&gt;0,$L120*BJ120,0)</f>
        <v>0</v>
      </c>
      <c r="BL120" s="304">
        <f>IF(F120=vstupy!F$6,"1",0)</f>
        <v>0</v>
      </c>
      <c r="BM120" s="280">
        <f t="shared" ref="BM120:CB120" si="151">IF($BL120="1",AF120,0)</f>
        <v>0</v>
      </c>
      <c r="BN120" s="279">
        <f t="shared" si="151"/>
        <v>0</v>
      </c>
      <c r="BO120" s="279">
        <f t="shared" si="151"/>
        <v>0</v>
      </c>
      <c r="BP120" s="279">
        <f t="shared" si="151"/>
        <v>0</v>
      </c>
      <c r="BQ120" s="279">
        <f t="shared" si="151"/>
        <v>0</v>
      </c>
      <c r="BR120" s="279">
        <f t="shared" si="151"/>
        <v>0</v>
      </c>
      <c r="BS120" s="279">
        <f t="shared" si="151"/>
        <v>0</v>
      </c>
      <c r="BT120" s="285">
        <f t="shared" si="151"/>
        <v>0</v>
      </c>
      <c r="BU120" s="280">
        <f t="shared" si="151"/>
        <v>0</v>
      </c>
      <c r="BV120" s="269">
        <f t="shared" si="151"/>
        <v>0</v>
      </c>
      <c r="BW120" s="269">
        <f t="shared" si="151"/>
        <v>0</v>
      </c>
      <c r="BX120" s="269">
        <f t="shared" si="151"/>
        <v>0</v>
      </c>
      <c r="BY120" s="269">
        <f t="shared" si="151"/>
        <v>0</v>
      </c>
      <c r="BZ120" s="269">
        <f t="shared" si="151"/>
        <v>0</v>
      </c>
      <c r="CA120" s="269">
        <f t="shared" si="151"/>
        <v>0</v>
      </c>
      <c r="CB120" s="270">
        <f t="shared" si="151"/>
        <v>0</v>
      </c>
      <c r="CC120" s="280">
        <f>IFERROR(IF($X120="N/A",Z120+AB120+AD120,X120+Z120+AB120+AD120),0)</f>
        <v>0</v>
      </c>
      <c r="CD120" s="285">
        <f>Y120+AA120+AC120+AE120</f>
        <v>0</v>
      </c>
    </row>
    <row r="121" spans="2:82" ht="12.6" customHeight="1" x14ac:dyDescent="0.2">
      <c r="B121" s="351"/>
      <c r="C121" s="330"/>
      <c r="D121" s="330"/>
      <c r="E121" s="330"/>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8"/>
      <c r="X121" s="335"/>
      <c r="Y121" s="308"/>
      <c r="Z121" s="308"/>
      <c r="AA121" s="308"/>
      <c r="AB121" s="308"/>
      <c r="AC121" s="308"/>
      <c r="AD121" s="308"/>
      <c r="AE121" s="350"/>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51"/>
      <c r="C122" s="330"/>
      <c r="D122" s="330"/>
      <c r="E122" s="330"/>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8"/>
      <c r="X122" s="336"/>
      <c r="Y122" s="308"/>
      <c r="Z122" s="308"/>
      <c r="AA122" s="308"/>
      <c r="AB122" s="308"/>
      <c r="AC122" s="308"/>
      <c r="AD122" s="308"/>
      <c r="AE122" s="350"/>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51">
        <v>39</v>
      </c>
      <c r="C123" s="330"/>
      <c r="D123" s="330"/>
      <c r="E123" s="330"/>
      <c r="F123" s="312" t="s">
        <v>177</v>
      </c>
      <c r="G123" s="326"/>
      <c r="H123" s="312"/>
      <c r="I123" s="312"/>
      <c r="J123" s="314">
        <f>IF(I123="N",0,I123)</f>
        <v>0</v>
      </c>
      <c r="K123" s="312"/>
      <c r="L123" s="314">
        <f>IF(K123="N",0,K123)</f>
        <v>0</v>
      </c>
      <c r="M123" s="312" t="s">
        <v>177</v>
      </c>
      <c r="N123" s="312"/>
      <c r="O123" s="312"/>
      <c r="P123" s="315"/>
      <c r="Q123" s="313" t="s">
        <v>50</v>
      </c>
      <c r="R123" s="311">
        <f>VLOOKUP(Q123,vstupy!$B$17:$C$27,2,FALSE)</f>
        <v>0</v>
      </c>
      <c r="S123" s="312"/>
      <c r="T123" s="153" t="s">
        <v>51</v>
      </c>
      <c r="U123" s="218">
        <f>IFERROR(VLOOKUP(T123,vstupy!$B$2:$C$12,2,FALSE),0)</f>
        <v>0</v>
      </c>
      <c r="V123" s="313" t="s">
        <v>50</v>
      </c>
      <c r="W123" s="337">
        <f>VLOOKUP(V123,vstupy!$B$17:$C$27,2,FALSE)</f>
        <v>0</v>
      </c>
      <c r="X123" s="335" t="str">
        <f>IFERROR(IF(J123=0,"N",N123/I123),0)</f>
        <v>N</v>
      </c>
      <c r="Y123" s="307">
        <f>N123</f>
        <v>0</v>
      </c>
      <c r="Z123" s="307" t="str">
        <f>IFERROR(IF(J123=0,"N",O123/I123),0)</f>
        <v>N</v>
      </c>
      <c r="AA123" s="307">
        <f>O123</f>
        <v>0</v>
      </c>
      <c r="AB123" s="307">
        <f>P123*R123</f>
        <v>0</v>
      </c>
      <c r="AC123" s="307">
        <f>IFERROR(AB123*J123,0)</f>
        <v>0</v>
      </c>
      <c r="AD123" s="348">
        <f>IF(S123&gt;0,IF(W123&gt;0,($G$6/160)*(S123/60)*W123,0),IF(W123&gt;0,($G$6/160)*((U123+U124+U125)/60)*W123,0))</f>
        <v>0</v>
      </c>
      <c r="AE123" s="349">
        <f>IFERROR(AD123*J123,0)</f>
        <v>0</v>
      </c>
      <c r="AF123" s="280">
        <f>IF($M123="In (zvyšuje náklady)",X123,0)</f>
        <v>0</v>
      </c>
      <c r="AG123" s="279">
        <f t="shared" ref="AG123:AM123" si="152">IF($M123="In (zvyšuje náklady)",Y123,0)</f>
        <v>0</v>
      </c>
      <c r="AH123" s="279">
        <f t="shared" si="152"/>
        <v>0</v>
      </c>
      <c r="AI123" s="279">
        <f t="shared" si="152"/>
        <v>0</v>
      </c>
      <c r="AJ123" s="279">
        <f t="shared" si="152"/>
        <v>0</v>
      </c>
      <c r="AK123" s="279">
        <f t="shared" si="152"/>
        <v>0</v>
      </c>
      <c r="AL123" s="279">
        <f t="shared" si="152"/>
        <v>0</v>
      </c>
      <c r="AM123" s="285">
        <f t="shared" si="152"/>
        <v>0</v>
      </c>
      <c r="AN123" s="296" t="str">
        <f t="shared" ref="AN123:AU123" si="153">IF($M123="In (zvyšuje náklady)",0,X123)</f>
        <v>N</v>
      </c>
      <c r="AO123" s="296">
        <f t="shared" si="153"/>
        <v>0</v>
      </c>
      <c r="AP123" s="296" t="str">
        <f t="shared" si="153"/>
        <v>N</v>
      </c>
      <c r="AQ123" s="296">
        <f t="shared" si="153"/>
        <v>0</v>
      </c>
      <c r="AR123" s="296">
        <f t="shared" si="153"/>
        <v>0</v>
      </c>
      <c r="AS123" s="296">
        <f t="shared" si="153"/>
        <v>0</v>
      </c>
      <c r="AT123" s="296">
        <f t="shared" si="153"/>
        <v>0</v>
      </c>
      <c r="AU123" s="294">
        <f t="shared" si="153"/>
        <v>0</v>
      </c>
      <c r="AV123" s="280">
        <f t="shared" ref="AV123:BB123" si="154">IF($L123&gt;0,AF123,0)</f>
        <v>0</v>
      </c>
      <c r="AW123" s="279">
        <f>IF($L123&gt;0,$L123*AV123,0)</f>
        <v>0</v>
      </c>
      <c r="AX123" s="279">
        <f t="shared" si="154"/>
        <v>0</v>
      </c>
      <c r="AY123" s="279">
        <f>IF($L123&gt;0,$L123*AX123,0)</f>
        <v>0</v>
      </c>
      <c r="AZ123" s="279">
        <f t="shared" si="154"/>
        <v>0</v>
      </c>
      <c r="BA123" s="279">
        <f>IF($L123&gt;0,$L123*AZ123,0)</f>
        <v>0</v>
      </c>
      <c r="BB123" s="279">
        <f t="shared" si="154"/>
        <v>0</v>
      </c>
      <c r="BC123" s="285">
        <f>IF($L123&gt;0,$L123*BB123,0)</f>
        <v>0</v>
      </c>
      <c r="BD123" s="280">
        <f>IF($L123&gt;0,AN123,0)</f>
        <v>0</v>
      </c>
      <c r="BE123" s="279">
        <f>IF($L123&gt;0,$L123*BD123,0)</f>
        <v>0</v>
      </c>
      <c r="BF123" s="279">
        <f>IF($L123&gt;0,AP123,0)</f>
        <v>0</v>
      </c>
      <c r="BG123" s="279">
        <f>IF($L123&gt;0,$L123*BF123,0)</f>
        <v>0</v>
      </c>
      <c r="BH123" s="279">
        <f>IF($L123&gt;0,AR123,0)</f>
        <v>0</v>
      </c>
      <c r="BI123" s="279">
        <f>IF($L123&gt;0,$L123*BH123,0)</f>
        <v>0</v>
      </c>
      <c r="BJ123" s="279">
        <f>IF($L123&gt;0,AT123,0)</f>
        <v>0</v>
      </c>
      <c r="BK123" s="285">
        <f>IF($L123&gt;0,$L123*BJ123,0)</f>
        <v>0</v>
      </c>
      <c r="BL123" s="304">
        <f>IF(F123=vstupy!F$6,"1",0)</f>
        <v>0</v>
      </c>
      <c r="BM123" s="280">
        <f t="shared" ref="BM123:CB123" si="155">IF($BL123="1",AF123,0)</f>
        <v>0</v>
      </c>
      <c r="BN123" s="279">
        <f t="shared" si="155"/>
        <v>0</v>
      </c>
      <c r="BO123" s="279">
        <f t="shared" si="155"/>
        <v>0</v>
      </c>
      <c r="BP123" s="279">
        <f t="shared" si="155"/>
        <v>0</v>
      </c>
      <c r="BQ123" s="279">
        <f t="shared" si="155"/>
        <v>0</v>
      </c>
      <c r="BR123" s="279">
        <f t="shared" si="155"/>
        <v>0</v>
      </c>
      <c r="BS123" s="279">
        <f t="shared" si="155"/>
        <v>0</v>
      </c>
      <c r="BT123" s="285">
        <f t="shared" si="155"/>
        <v>0</v>
      </c>
      <c r="BU123" s="280">
        <f t="shared" si="155"/>
        <v>0</v>
      </c>
      <c r="BV123" s="269">
        <f t="shared" si="155"/>
        <v>0</v>
      </c>
      <c r="BW123" s="269">
        <f t="shared" si="155"/>
        <v>0</v>
      </c>
      <c r="BX123" s="269">
        <f t="shared" si="155"/>
        <v>0</v>
      </c>
      <c r="BY123" s="269">
        <f t="shared" si="155"/>
        <v>0</v>
      </c>
      <c r="BZ123" s="269">
        <f t="shared" si="155"/>
        <v>0</v>
      </c>
      <c r="CA123" s="269">
        <f t="shared" si="155"/>
        <v>0</v>
      </c>
      <c r="CB123" s="270">
        <f t="shared" si="155"/>
        <v>0</v>
      </c>
      <c r="CC123" s="280">
        <f>IFERROR(IF($X123="N/A",Z123+AB123+AD123,X123+Z123+AB123+AD123),0)</f>
        <v>0</v>
      </c>
      <c r="CD123" s="285">
        <f>Y123+AA123+AC123+AE123</f>
        <v>0</v>
      </c>
    </row>
    <row r="124" spans="2:82" ht="12.6" customHeight="1" x14ac:dyDescent="0.2">
      <c r="B124" s="351"/>
      <c r="C124" s="330"/>
      <c r="D124" s="330"/>
      <c r="E124" s="330"/>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8"/>
      <c r="X124" s="335"/>
      <c r="Y124" s="308"/>
      <c r="Z124" s="308"/>
      <c r="AA124" s="308"/>
      <c r="AB124" s="308"/>
      <c r="AC124" s="308"/>
      <c r="AD124" s="308"/>
      <c r="AE124" s="350"/>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51"/>
      <c r="C125" s="330"/>
      <c r="D125" s="330"/>
      <c r="E125" s="330"/>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8"/>
      <c r="X125" s="336"/>
      <c r="Y125" s="308"/>
      <c r="Z125" s="308"/>
      <c r="AA125" s="308"/>
      <c r="AB125" s="308"/>
      <c r="AC125" s="308"/>
      <c r="AD125" s="308"/>
      <c r="AE125" s="350"/>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51">
        <v>40</v>
      </c>
      <c r="C126" s="330"/>
      <c r="D126" s="330"/>
      <c r="E126" s="330"/>
      <c r="F126" s="312" t="s">
        <v>177</v>
      </c>
      <c r="G126" s="326"/>
      <c r="H126" s="312"/>
      <c r="I126" s="312"/>
      <c r="J126" s="314">
        <f>IF(I126="N",0,I126)</f>
        <v>0</v>
      </c>
      <c r="K126" s="312"/>
      <c r="L126" s="314">
        <f>IF(K126="N",0,K126)</f>
        <v>0</v>
      </c>
      <c r="M126" s="312" t="s">
        <v>177</v>
      </c>
      <c r="N126" s="312"/>
      <c r="O126" s="312"/>
      <c r="P126" s="315"/>
      <c r="Q126" s="313" t="s">
        <v>50</v>
      </c>
      <c r="R126" s="311">
        <f>VLOOKUP(Q126,vstupy!$B$17:$C$27,2,FALSE)</f>
        <v>0</v>
      </c>
      <c r="S126" s="312"/>
      <c r="T126" s="153" t="s">
        <v>51</v>
      </c>
      <c r="U126" s="218">
        <f>IFERROR(VLOOKUP(T126,vstupy!$B$2:$C$12,2,FALSE),0)</f>
        <v>0</v>
      </c>
      <c r="V126" s="313" t="s">
        <v>50</v>
      </c>
      <c r="W126" s="337">
        <f>VLOOKUP(V126,vstupy!$B$17:$C$27,2,FALSE)</f>
        <v>0</v>
      </c>
      <c r="X126" s="335" t="str">
        <f>IFERROR(IF(J126=0,"N",N126/I126),0)</f>
        <v>N</v>
      </c>
      <c r="Y126" s="307">
        <f>N126</f>
        <v>0</v>
      </c>
      <c r="Z126" s="307" t="str">
        <f>IFERROR(IF(J126=0,"N",O126/I126),0)</f>
        <v>N</v>
      </c>
      <c r="AA126" s="307">
        <f>O126</f>
        <v>0</v>
      </c>
      <c r="AB126" s="307">
        <f>P126*R126</f>
        <v>0</v>
      </c>
      <c r="AC126" s="307">
        <f>IFERROR(AB126*J126,0)</f>
        <v>0</v>
      </c>
      <c r="AD126" s="348">
        <f>IF(S126&gt;0,IF(W126&gt;0,($G$6/160)*(S126/60)*W126,0),IF(W126&gt;0,($G$6/160)*((U126+U127+U128)/60)*W126,0))</f>
        <v>0</v>
      </c>
      <c r="AE126" s="349">
        <f>IFERROR(AD126*J126,0)</f>
        <v>0</v>
      </c>
      <c r="AF126" s="280">
        <f>IF($M126="In (zvyšuje náklady)",X126,0)</f>
        <v>0</v>
      </c>
      <c r="AG126" s="279">
        <f t="shared" ref="AG126:AM126" si="156">IF($M126="In (zvyšuje náklady)",Y126,0)</f>
        <v>0</v>
      </c>
      <c r="AH126" s="279">
        <f t="shared" si="156"/>
        <v>0</v>
      </c>
      <c r="AI126" s="279">
        <f t="shared" si="156"/>
        <v>0</v>
      </c>
      <c r="AJ126" s="279">
        <f t="shared" si="156"/>
        <v>0</v>
      </c>
      <c r="AK126" s="279">
        <f t="shared" si="156"/>
        <v>0</v>
      </c>
      <c r="AL126" s="279">
        <f t="shared" si="156"/>
        <v>0</v>
      </c>
      <c r="AM126" s="285">
        <f t="shared" si="156"/>
        <v>0</v>
      </c>
      <c r="AN126" s="296" t="str">
        <f t="shared" ref="AN126:AU126" si="157">IF($M126="In (zvyšuje náklady)",0,X126)</f>
        <v>N</v>
      </c>
      <c r="AO126" s="296">
        <f t="shared" si="157"/>
        <v>0</v>
      </c>
      <c r="AP126" s="296" t="str">
        <f t="shared" si="157"/>
        <v>N</v>
      </c>
      <c r="AQ126" s="296">
        <f t="shared" si="157"/>
        <v>0</v>
      </c>
      <c r="AR126" s="296">
        <f t="shared" si="157"/>
        <v>0</v>
      </c>
      <c r="AS126" s="296">
        <f t="shared" si="157"/>
        <v>0</v>
      </c>
      <c r="AT126" s="296">
        <f t="shared" si="157"/>
        <v>0</v>
      </c>
      <c r="AU126" s="294">
        <f t="shared" si="157"/>
        <v>0</v>
      </c>
      <c r="AV126" s="280">
        <f t="shared" ref="AV126:BB126" si="158">IF($L126&gt;0,AF126,0)</f>
        <v>0</v>
      </c>
      <c r="AW126" s="279">
        <f>IF($L126&gt;0,$L126*AV126,0)</f>
        <v>0</v>
      </c>
      <c r="AX126" s="279">
        <f t="shared" si="158"/>
        <v>0</v>
      </c>
      <c r="AY126" s="279">
        <f>IF($L126&gt;0,$L126*AX126,0)</f>
        <v>0</v>
      </c>
      <c r="AZ126" s="279">
        <f t="shared" si="158"/>
        <v>0</v>
      </c>
      <c r="BA126" s="279">
        <f>IF($L126&gt;0,$L126*AZ126,0)</f>
        <v>0</v>
      </c>
      <c r="BB126" s="279">
        <f t="shared" si="158"/>
        <v>0</v>
      </c>
      <c r="BC126" s="285">
        <f>IF($L126&gt;0,$L126*BB126,0)</f>
        <v>0</v>
      </c>
      <c r="BD126" s="280">
        <f>IF($L126&gt;0,AN126,0)</f>
        <v>0</v>
      </c>
      <c r="BE126" s="279">
        <f>IF($L126&gt;0,$L126*BD126,0)</f>
        <v>0</v>
      </c>
      <c r="BF126" s="279">
        <f>IF($L126&gt;0,AP126,0)</f>
        <v>0</v>
      </c>
      <c r="BG126" s="279">
        <f>IF($L126&gt;0,$L126*BF126,0)</f>
        <v>0</v>
      </c>
      <c r="BH126" s="279">
        <f>IF($L126&gt;0,AR126,0)</f>
        <v>0</v>
      </c>
      <c r="BI126" s="279">
        <f>IF($L126&gt;0,$L126*BH126,0)</f>
        <v>0</v>
      </c>
      <c r="BJ126" s="279">
        <f>IF($L126&gt;0,AT126,0)</f>
        <v>0</v>
      </c>
      <c r="BK126" s="285">
        <f>IF($L126&gt;0,$L126*BJ126,0)</f>
        <v>0</v>
      </c>
      <c r="BL126" s="304">
        <f>IF(F126=vstupy!F$6,"1",0)</f>
        <v>0</v>
      </c>
      <c r="BM126" s="280">
        <f t="shared" ref="BM126:CB126" si="159">IF($BL126="1",AF126,0)</f>
        <v>0</v>
      </c>
      <c r="BN126" s="279">
        <f t="shared" si="159"/>
        <v>0</v>
      </c>
      <c r="BO126" s="279">
        <f t="shared" si="159"/>
        <v>0</v>
      </c>
      <c r="BP126" s="279">
        <f t="shared" si="159"/>
        <v>0</v>
      </c>
      <c r="BQ126" s="279">
        <f t="shared" si="159"/>
        <v>0</v>
      </c>
      <c r="BR126" s="279">
        <f t="shared" si="159"/>
        <v>0</v>
      </c>
      <c r="BS126" s="279">
        <f t="shared" si="159"/>
        <v>0</v>
      </c>
      <c r="BT126" s="285">
        <f t="shared" si="159"/>
        <v>0</v>
      </c>
      <c r="BU126" s="280">
        <f t="shared" si="159"/>
        <v>0</v>
      </c>
      <c r="BV126" s="269">
        <f t="shared" si="159"/>
        <v>0</v>
      </c>
      <c r="BW126" s="269">
        <f t="shared" si="159"/>
        <v>0</v>
      </c>
      <c r="BX126" s="269">
        <f t="shared" si="159"/>
        <v>0</v>
      </c>
      <c r="BY126" s="269">
        <f t="shared" si="159"/>
        <v>0</v>
      </c>
      <c r="BZ126" s="269">
        <f t="shared" si="159"/>
        <v>0</v>
      </c>
      <c r="CA126" s="269">
        <f t="shared" si="159"/>
        <v>0</v>
      </c>
      <c r="CB126" s="270">
        <f t="shared" si="159"/>
        <v>0</v>
      </c>
      <c r="CC126" s="280">
        <f>IFERROR(IF($X126="N/A",Z126+AB126+AD126,X126+Z126+AB126+AD126),0)</f>
        <v>0</v>
      </c>
      <c r="CD126" s="285">
        <f>Y126+AA126+AC126+AE126</f>
        <v>0</v>
      </c>
    </row>
    <row r="127" spans="2:82" ht="12.6" customHeight="1" x14ac:dyDescent="0.2">
      <c r="B127" s="351"/>
      <c r="C127" s="330"/>
      <c r="D127" s="330"/>
      <c r="E127" s="330"/>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8"/>
      <c r="X127" s="335"/>
      <c r="Y127" s="308"/>
      <c r="Z127" s="308"/>
      <c r="AA127" s="308"/>
      <c r="AB127" s="308"/>
      <c r="AC127" s="308"/>
      <c r="AD127" s="308"/>
      <c r="AE127" s="350"/>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51"/>
      <c r="C128" s="330"/>
      <c r="D128" s="330"/>
      <c r="E128" s="330"/>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8"/>
      <c r="X128" s="336"/>
      <c r="Y128" s="308"/>
      <c r="Z128" s="308"/>
      <c r="AA128" s="308"/>
      <c r="AB128" s="308"/>
      <c r="AC128" s="308"/>
      <c r="AD128" s="308"/>
      <c r="AE128" s="350"/>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51">
        <v>41</v>
      </c>
      <c r="C129" s="330"/>
      <c r="D129" s="330"/>
      <c r="E129" s="330"/>
      <c r="F129" s="312" t="s">
        <v>177</v>
      </c>
      <c r="G129" s="326"/>
      <c r="H129" s="312"/>
      <c r="I129" s="312"/>
      <c r="J129" s="314">
        <f>IF(I129="N",0,I129)</f>
        <v>0</v>
      </c>
      <c r="K129" s="312"/>
      <c r="L129" s="314">
        <f>IF(K129="N",0,K129)</f>
        <v>0</v>
      </c>
      <c r="M129" s="312" t="s">
        <v>177</v>
      </c>
      <c r="N129" s="312"/>
      <c r="O129" s="312"/>
      <c r="P129" s="315"/>
      <c r="Q129" s="313" t="s">
        <v>50</v>
      </c>
      <c r="R129" s="311">
        <f>VLOOKUP(Q129,vstupy!$B$17:$C$27,2,FALSE)</f>
        <v>0</v>
      </c>
      <c r="S129" s="312"/>
      <c r="T129" s="153" t="s">
        <v>51</v>
      </c>
      <c r="U129" s="218">
        <f>IFERROR(VLOOKUP(T129,vstupy!$B$2:$C$12,2,FALSE),0)</f>
        <v>0</v>
      </c>
      <c r="V129" s="313" t="s">
        <v>50</v>
      </c>
      <c r="W129" s="337">
        <f>VLOOKUP(V129,vstupy!$B$17:$C$27,2,FALSE)</f>
        <v>0</v>
      </c>
      <c r="X129" s="335" t="str">
        <f>IFERROR(IF(J129=0,"N",N129/I129),0)</f>
        <v>N</v>
      </c>
      <c r="Y129" s="307">
        <f>N129</f>
        <v>0</v>
      </c>
      <c r="Z129" s="307" t="str">
        <f>IFERROR(IF(J129=0,"N",O129/I129),0)</f>
        <v>N</v>
      </c>
      <c r="AA129" s="307">
        <f>O129</f>
        <v>0</v>
      </c>
      <c r="AB129" s="307">
        <f>P129*R129</f>
        <v>0</v>
      </c>
      <c r="AC129" s="307">
        <f>IFERROR(AB129*J129,0)</f>
        <v>0</v>
      </c>
      <c r="AD129" s="348">
        <f>IF(S129&gt;0,IF(W129&gt;0,($G$6/160)*(S129/60)*W129,0),IF(W129&gt;0,($G$6/160)*((U129+U130+U131)/60)*W129,0))</f>
        <v>0</v>
      </c>
      <c r="AE129" s="349">
        <f>IFERROR(AD129*J129,0)</f>
        <v>0</v>
      </c>
      <c r="AF129" s="280">
        <f>IF($M129="In (zvyšuje náklady)",X129,0)</f>
        <v>0</v>
      </c>
      <c r="AG129" s="279">
        <f t="shared" ref="AG129:AM129" si="160">IF($M129="In (zvyšuje náklady)",Y129,0)</f>
        <v>0</v>
      </c>
      <c r="AH129" s="279">
        <f t="shared" si="160"/>
        <v>0</v>
      </c>
      <c r="AI129" s="279">
        <f t="shared" si="160"/>
        <v>0</v>
      </c>
      <c r="AJ129" s="279">
        <f t="shared" si="160"/>
        <v>0</v>
      </c>
      <c r="AK129" s="279">
        <f t="shared" si="160"/>
        <v>0</v>
      </c>
      <c r="AL129" s="279">
        <f t="shared" si="160"/>
        <v>0</v>
      </c>
      <c r="AM129" s="285">
        <f t="shared" si="160"/>
        <v>0</v>
      </c>
      <c r="AN129" s="296" t="str">
        <f t="shared" ref="AN129:AU129" si="161">IF($M129="In (zvyšuje náklady)",0,X129)</f>
        <v>N</v>
      </c>
      <c r="AO129" s="296">
        <f t="shared" si="161"/>
        <v>0</v>
      </c>
      <c r="AP129" s="296" t="str">
        <f t="shared" si="161"/>
        <v>N</v>
      </c>
      <c r="AQ129" s="296">
        <f t="shared" si="161"/>
        <v>0</v>
      </c>
      <c r="AR129" s="296">
        <f t="shared" si="161"/>
        <v>0</v>
      </c>
      <c r="AS129" s="296">
        <f t="shared" si="161"/>
        <v>0</v>
      </c>
      <c r="AT129" s="296">
        <f t="shared" si="161"/>
        <v>0</v>
      </c>
      <c r="AU129" s="294">
        <f t="shared" si="161"/>
        <v>0</v>
      </c>
      <c r="AV129" s="280">
        <f t="shared" ref="AV129:BB129" si="162">IF($L129&gt;0,AF129,0)</f>
        <v>0</v>
      </c>
      <c r="AW129" s="279">
        <f>IF($L129&gt;0,$L129*AV129,0)</f>
        <v>0</v>
      </c>
      <c r="AX129" s="279">
        <f t="shared" si="162"/>
        <v>0</v>
      </c>
      <c r="AY129" s="279">
        <f>IF($L129&gt;0,$L129*AX129,0)</f>
        <v>0</v>
      </c>
      <c r="AZ129" s="279">
        <f t="shared" si="162"/>
        <v>0</v>
      </c>
      <c r="BA129" s="279">
        <f>IF($L129&gt;0,$L129*AZ129,0)</f>
        <v>0</v>
      </c>
      <c r="BB129" s="279">
        <f t="shared" si="162"/>
        <v>0</v>
      </c>
      <c r="BC129" s="285">
        <f>IF($L129&gt;0,$L129*BB129,0)</f>
        <v>0</v>
      </c>
      <c r="BD129" s="280">
        <f>IF($L129&gt;0,AN129,0)</f>
        <v>0</v>
      </c>
      <c r="BE129" s="279">
        <f>IF($L129&gt;0,$L129*BD129,0)</f>
        <v>0</v>
      </c>
      <c r="BF129" s="279">
        <f>IF($L129&gt;0,AP129,0)</f>
        <v>0</v>
      </c>
      <c r="BG129" s="279">
        <f>IF($L129&gt;0,$L129*BF129,0)</f>
        <v>0</v>
      </c>
      <c r="BH129" s="279">
        <f>IF($L129&gt;0,AR129,0)</f>
        <v>0</v>
      </c>
      <c r="BI129" s="279">
        <f>IF($L129&gt;0,$L129*BH129,0)</f>
        <v>0</v>
      </c>
      <c r="BJ129" s="279">
        <f>IF($L129&gt;0,AT129,0)</f>
        <v>0</v>
      </c>
      <c r="BK129" s="285">
        <f>IF($L129&gt;0,$L129*BJ129,0)</f>
        <v>0</v>
      </c>
      <c r="BL129" s="304">
        <f>IF(F129=vstupy!F$6,"1",0)</f>
        <v>0</v>
      </c>
      <c r="BM129" s="280">
        <f t="shared" ref="BM129:CB129" si="163">IF($BL129="1",AF129,0)</f>
        <v>0</v>
      </c>
      <c r="BN129" s="279">
        <f t="shared" si="163"/>
        <v>0</v>
      </c>
      <c r="BO129" s="279">
        <f t="shared" si="163"/>
        <v>0</v>
      </c>
      <c r="BP129" s="279">
        <f t="shared" si="163"/>
        <v>0</v>
      </c>
      <c r="BQ129" s="279">
        <f t="shared" si="163"/>
        <v>0</v>
      </c>
      <c r="BR129" s="279">
        <f t="shared" si="163"/>
        <v>0</v>
      </c>
      <c r="BS129" s="279">
        <f t="shared" si="163"/>
        <v>0</v>
      </c>
      <c r="BT129" s="285">
        <f t="shared" si="163"/>
        <v>0</v>
      </c>
      <c r="BU129" s="280">
        <f t="shared" si="163"/>
        <v>0</v>
      </c>
      <c r="BV129" s="269">
        <f t="shared" si="163"/>
        <v>0</v>
      </c>
      <c r="BW129" s="269">
        <f t="shared" si="163"/>
        <v>0</v>
      </c>
      <c r="BX129" s="269">
        <f t="shared" si="163"/>
        <v>0</v>
      </c>
      <c r="BY129" s="269">
        <f t="shared" si="163"/>
        <v>0</v>
      </c>
      <c r="BZ129" s="269">
        <f t="shared" si="163"/>
        <v>0</v>
      </c>
      <c r="CA129" s="269">
        <f t="shared" si="163"/>
        <v>0</v>
      </c>
      <c r="CB129" s="270">
        <f t="shared" si="163"/>
        <v>0</v>
      </c>
      <c r="CC129" s="280">
        <f>IFERROR(IF($X129="N/A",Z129+AB129+AD129,X129+Z129+AB129+AD129),0)</f>
        <v>0</v>
      </c>
      <c r="CD129" s="285">
        <f>Y129+AA129+AC129+AE129</f>
        <v>0</v>
      </c>
    </row>
    <row r="130" spans="2:82" ht="12.6" customHeight="1" x14ac:dyDescent="0.2">
      <c r="B130" s="351"/>
      <c r="C130" s="330"/>
      <c r="D130" s="330"/>
      <c r="E130" s="330"/>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8"/>
      <c r="X130" s="335"/>
      <c r="Y130" s="308"/>
      <c r="Z130" s="308"/>
      <c r="AA130" s="308"/>
      <c r="AB130" s="308"/>
      <c r="AC130" s="308"/>
      <c r="AD130" s="308"/>
      <c r="AE130" s="350"/>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51"/>
      <c r="C131" s="330"/>
      <c r="D131" s="330"/>
      <c r="E131" s="330"/>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8"/>
      <c r="X131" s="336"/>
      <c r="Y131" s="308"/>
      <c r="Z131" s="308"/>
      <c r="AA131" s="308"/>
      <c r="AB131" s="308"/>
      <c r="AC131" s="308"/>
      <c r="AD131" s="308"/>
      <c r="AE131" s="350"/>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51">
        <v>42</v>
      </c>
      <c r="C132" s="330"/>
      <c r="D132" s="330"/>
      <c r="E132" s="330"/>
      <c r="F132" s="312" t="s">
        <v>177</v>
      </c>
      <c r="G132" s="326"/>
      <c r="H132" s="312"/>
      <c r="I132" s="312"/>
      <c r="J132" s="314">
        <f>IF(I132="N",0,I132)</f>
        <v>0</v>
      </c>
      <c r="K132" s="312"/>
      <c r="L132" s="314">
        <f>IF(K132="N",0,K132)</f>
        <v>0</v>
      </c>
      <c r="M132" s="312" t="s">
        <v>177</v>
      </c>
      <c r="N132" s="312"/>
      <c r="O132" s="312"/>
      <c r="P132" s="315"/>
      <c r="Q132" s="313" t="s">
        <v>50</v>
      </c>
      <c r="R132" s="311">
        <f>VLOOKUP(Q132,vstupy!$B$17:$C$27,2,FALSE)</f>
        <v>0</v>
      </c>
      <c r="S132" s="312"/>
      <c r="T132" s="153" t="s">
        <v>51</v>
      </c>
      <c r="U132" s="218">
        <f>IFERROR(VLOOKUP(T132,vstupy!$B$2:$C$12,2,FALSE),0)</f>
        <v>0</v>
      </c>
      <c r="V132" s="313" t="s">
        <v>50</v>
      </c>
      <c r="W132" s="337">
        <f>VLOOKUP(V132,vstupy!$B$17:$C$27,2,FALSE)</f>
        <v>0</v>
      </c>
      <c r="X132" s="335" t="str">
        <f>IFERROR(IF(J132=0,"N",N132/I132),0)</f>
        <v>N</v>
      </c>
      <c r="Y132" s="307">
        <f>N132</f>
        <v>0</v>
      </c>
      <c r="Z132" s="307" t="str">
        <f>IFERROR(IF(J132=0,"N",O132/I132),0)</f>
        <v>N</v>
      </c>
      <c r="AA132" s="307">
        <f>O132</f>
        <v>0</v>
      </c>
      <c r="AB132" s="307">
        <f>P132*R132</f>
        <v>0</v>
      </c>
      <c r="AC132" s="307">
        <f>IFERROR(AB132*J132,0)</f>
        <v>0</v>
      </c>
      <c r="AD132" s="348">
        <f>IF(S132&gt;0,IF(W132&gt;0,($G$6/160)*(S132/60)*W132,0),IF(W132&gt;0,($G$6/160)*((U132+U133+U134)/60)*W132,0))</f>
        <v>0</v>
      </c>
      <c r="AE132" s="349">
        <f>IFERROR(AD132*J132,0)</f>
        <v>0</v>
      </c>
      <c r="AF132" s="280">
        <f>IF($M132="In (zvyšuje náklady)",X132,0)</f>
        <v>0</v>
      </c>
      <c r="AG132" s="279">
        <f t="shared" ref="AG132:AM132" si="164">IF($M132="In (zvyšuje náklady)",Y132,0)</f>
        <v>0</v>
      </c>
      <c r="AH132" s="279">
        <f t="shared" si="164"/>
        <v>0</v>
      </c>
      <c r="AI132" s="279">
        <f t="shared" si="164"/>
        <v>0</v>
      </c>
      <c r="AJ132" s="279">
        <f t="shared" si="164"/>
        <v>0</v>
      </c>
      <c r="AK132" s="279">
        <f t="shared" si="164"/>
        <v>0</v>
      </c>
      <c r="AL132" s="279">
        <f t="shared" si="164"/>
        <v>0</v>
      </c>
      <c r="AM132" s="285">
        <f t="shared" si="164"/>
        <v>0</v>
      </c>
      <c r="AN132" s="296" t="str">
        <f t="shared" ref="AN132:AU132" si="165">IF($M132="In (zvyšuje náklady)",0,X132)</f>
        <v>N</v>
      </c>
      <c r="AO132" s="296">
        <f t="shared" si="165"/>
        <v>0</v>
      </c>
      <c r="AP132" s="296" t="str">
        <f t="shared" si="165"/>
        <v>N</v>
      </c>
      <c r="AQ132" s="296">
        <f t="shared" si="165"/>
        <v>0</v>
      </c>
      <c r="AR132" s="296">
        <f t="shared" si="165"/>
        <v>0</v>
      </c>
      <c r="AS132" s="296">
        <f t="shared" si="165"/>
        <v>0</v>
      </c>
      <c r="AT132" s="296">
        <f t="shared" si="165"/>
        <v>0</v>
      </c>
      <c r="AU132" s="294">
        <f t="shared" si="165"/>
        <v>0</v>
      </c>
      <c r="AV132" s="280">
        <f t="shared" ref="AV132:BB132" si="166">IF($L132&gt;0,AF132,0)</f>
        <v>0</v>
      </c>
      <c r="AW132" s="279">
        <f>IF($L132&gt;0,$L132*AV132,0)</f>
        <v>0</v>
      </c>
      <c r="AX132" s="279">
        <f t="shared" si="166"/>
        <v>0</v>
      </c>
      <c r="AY132" s="279">
        <f>IF($L132&gt;0,$L132*AX132,0)</f>
        <v>0</v>
      </c>
      <c r="AZ132" s="279">
        <f t="shared" si="166"/>
        <v>0</v>
      </c>
      <c r="BA132" s="279">
        <f>IF($L132&gt;0,$L132*AZ132,0)</f>
        <v>0</v>
      </c>
      <c r="BB132" s="279">
        <f t="shared" si="166"/>
        <v>0</v>
      </c>
      <c r="BC132" s="285">
        <f>IF($L132&gt;0,$L132*BB132,0)</f>
        <v>0</v>
      </c>
      <c r="BD132" s="280">
        <f>IF($L132&gt;0,AN132,0)</f>
        <v>0</v>
      </c>
      <c r="BE132" s="279">
        <f>IF($L132&gt;0,$L132*BD132,0)</f>
        <v>0</v>
      </c>
      <c r="BF132" s="279">
        <f>IF($L132&gt;0,AP132,0)</f>
        <v>0</v>
      </c>
      <c r="BG132" s="279">
        <f>IF($L132&gt;0,$L132*BF132,0)</f>
        <v>0</v>
      </c>
      <c r="BH132" s="279">
        <f>IF($L132&gt;0,AR132,0)</f>
        <v>0</v>
      </c>
      <c r="BI132" s="279">
        <f>IF($L132&gt;0,$L132*BH132,0)</f>
        <v>0</v>
      </c>
      <c r="BJ132" s="279">
        <f>IF($L132&gt;0,AT132,0)</f>
        <v>0</v>
      </c>
      <c r="BK132" s="285">
        <f>IF($L132&gt;0,$L132*BJ132,0)</f>
        <v>0</v>
      </c>
      <c r="BL132" s="304">
        <f>IF(F132=vstupy!F$6,"1",0)</f>
        <v>0</v>
      </c>
      <c r="BM132" s="280">
        <f t="shared" ref="BM132:CB132" si="167">IF($BL132="1",AF132,0)</f>
        <v>0</v>
      </c>
      <c r="BN132" s="279">
        <f t="shared" si="167"/>
        <v>0</v>
      </c>
      <c r="BO132" s="279">
        <f t="shared" si="167"/>
        <v>0</v>
      </c>
      <c r="BP132" s="279">
        <f t="shared" si="167"/>
        <v>0</v>
      </c>
      <c r="BQ132" s="279">
        <f t="shared" si="167"/>
        <v>0</v>
      </c>
      <c r="BR132" s="279">
        <f t="shared" si="167"/>
        <v>0</v>
      </c>
      <c r="BS132" s="279">
        <f t="shared" si="167"/>
        <v>0</v>
      </c>
      <c r="BT132" s="285">
        <f t="shared" si="167"/>
        <v>0</v>
      </c>
      <c r="BU132" s="280">
        <f t="shared" si="167"/>
        <v>0</v>
      </c>
      <c r="BV132" s="269">
        <f t="shared" si="167"/>
        <v>0</v>
      </c>
      <c r="BW132" s="269">
        <f t="shared" si="167"/>
        <v>0</v>
      </c>
      <c r="BX132" s="269">
        <f t="shared" si="167"/>
        <v>0</v>
      </c>
      <c r="BY132" s="269">
        <f t="shared" si="167"/>
        <v>0</v>
      </c>
      <c r="BZ132" s="269">
        <f t="shared" si="167"/>
        <v>0</v>
      </c>
      <c r="CA132" s="269">
        <f t="shared" si="167"/>
        <v>0</v>
      </c>
      <c r="CB132" s="270">
        <f t="shared" si="167"/>
        <v>0</v>
      </c>
      <c r="CC132" s="280">
        <f>IFERROR(IF($X132="N/A",Z132+AB132+AD132,X132+Z132+AB132+AD132),0)</f>
        <v>0</v>
      </c>
      <c r="CD132" s="285">
        <f>Y132+AA132+AC132+AE132</f>
        <v>0</v>
      </c>
    </row>
    <row r="133" spans="2:82" ht="12.6" customHeight="1" x14ac:dyDescent="0.2">
      <c r="B133" s="351"/>
      <c r="C133" s="330"/>
      <c r="D133" s="330"/>
      <c r="E133" s="330"/>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8"/>
      <c r="X133" s="335"/>
      <c r="Y133" s="308"/>
      <c r="Z133" s="308"/>
      <c r="AA133" s="308"/>
      <c r="AB133" s="308"/>
      <c r="AC133" s="308"/>
      <c r="AD133" s="308"/>
      <c r="AE133" s="350"/>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51"/>
      <c r="C134" s="330"/>
      <c r="D134" s="330"/>
      <c r="E134" s="330"/>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8"/>
      <c r="X134" s="336"/>
      <c r="Y134" s="308"/>
      <c r="Z134" s="308"/>
      <c r="AA134" s="308"/>
      <c r="AB134" s="308"/>
      <c r="AC134" s="308"/>
      <c r="AD134" s="308"/>
      <c r="AE134" s="350"/>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51">
        <v>43</v>
      </c>
      <c r="C135" s="330"/>
      <c r="D135" s="330"/>
      <c r="E135" s="330"/>
      <c r="F135" s="312" t="s">
        <v>177</v>
      </c>
      <c r="G135" s="326"/>
      <c r="H135" s="312"/>
      <c r="I135" s="312"/>
      <c r="J135" s="314">
        <f>IF(I135="N",0,I135)</f>
        <v>0</v>
      </c>
      <c r="K135" s="312"/>
      <c r="L135" s="314">
        <f>IF(K135="N",0,K135)</f>
        <v>0</v>
      </c>
      <c r="M135" s="312" t="s">
        <v>177</v>
      </c>
      <c r="N135" s="312"/>
      <c r="O135" s="312"/>
      <c r="P135" s="315"/>
      <c r="Q135" s="313" t="s">
        <v>50</v>
      </c>
      <c r="R135" s="311">
        <f>VLOOKUP(Q135,vstupy!$B$17:$C$27,2,FALSE)</f>
        <v>0</v>
      </c>
      <c r="S135" s="312"/>
      <c r="T135" s="153" t="s">
        <v>51</v>
      </c>
      <c r="U135" s="218">
        <f>IFERROR(VLOOKUP(T135,vstupy!$B$2:$C$12,2,FALSE),0)</f>
        <v>0</v>
      </c>
      <c r="V135" s="313" t="s">
        <v>50</v>
      </c>
      <c r="W135" s="337">
        <f>VLOOKUP(V135,vstupy!$B$17:$C$27,2,FALSE)</f>
        <v>0</v>
      </c>
      <c r="X135" s="335" t="str">
        <f>IFERROR(IF(J135=0,"N",N135/I135),0)</f>
        <v>N</v>
      </c>
      <c r="Y135" s="307">
        <f>N135</f>
        <v>0</v>
      </c>
      <c r="Z135" s="307" t="str">
        <f>IFERROR(IF(J135=0,"N",O135/I135),0)</f>
        <v>N</v>
      </c>
      <c r="AA135" s="307">
        <f>O135</f>
        <v>0</v>
      </c>
      <c r="AB135" s="307">
        <f>P135*R135</f>
        <v>0</v>
      </c>
      <c r="AC135" s="307">
        <f>IFERROR(AB135*J135,0)</f>
        <v>0</v>
      </c>
      <c r="AD135" s="348">
        <f>IF(S135&gt;0,IF(W135&gt;0,($G$6/160)*(S135/60)*W135,0),IF(W135&gt;0,($G$6/160)*((U135+U136+U137)/60)*W135,0))</f>
        <v>0</v>
      </c>
      <c r="AE135" s="349">
        <f>IFERROR(AD135*J135,0)</f>
        <v>0</v>
      </c>
      <c r="AF135" s="280">
        <f>IF($M135="In (zvyšuje náklady)",X135,0)</f>
        <v>0</v>
      </c>
      <c r="AG135" s="279">
        <f t="shared" ref="AG135:AM135" si="168">IF($M135="In (zvyšuje náklady)",Y135,0)</f>
        <v>0</v>
      </c>
      <c r="AH135" s="279">
        <f t="shared" si="168"/>
        <v>0</v>
      </c>
      <c r="AI135" s="279">
        <f t="shared" si="168"/>
        <v>0</v>
      </c>
      <c r="AJ135" s="279">
        <f t="shared" si="168"/>
        <v>0</v>
      </c>
      <c r="AK135" s="279">
        <f t="shared" si="168"/>
        <v>0</v>
      </c>
      <c r="AL135" s="279">
        <f t="shared" si="168"/>
        <v>0</v>
      </c>
      <c r="AM135" s="285">
        <f t="shared" si="168"/>
        <v>0</v>
      </c>
      <c r="AN135" s="296" t="str">
        <f t="shared" ref="AN135:AU135" si="169">IF($M135="In (zvyšuje náklady)",0,X135)</f>
        <v>N</v>
      </c>
      <c r="AO135" s="296">
        <f t="shared" si="169"/>
        <v>0</v>
      </c>
      <c r="AP135" s="296" t="str">
        <f t="shared" si="169"/>
        <v>N</v>
      </c>
      <c r="AQ135" s="296">
        <f t="shared" si="169"/>
        <v>0</v>
      </c>
      <c r="AR135" s="296">
        <f t="shared" si="169"/>
        <v>0</v>
      </c>
      <c r="AS135" s="296">
        <f t="shared" si="169"/>
        <v>0</v>
      </c>
      <c r="AT135" s="296">
        <f t="shared" si="169"/>
        <v>0</v>
      </c>
      <c r="AU135" s="294">
        <f t="shared" si="169"/>
        <v>0</v>
      </c>
      <c r="AV135" s="280">
        <f t="shared" ref="AV135:BB135" si="170">IF($L135&gt;0,AF135,0)</f>
        <v>0</v>
      </c>
      <c r="AW135" s="279">
        <f>IF($L135&gt;0,$L135*AV135,0)</f>
        <v>0</v>
      </c>
      <c r="AX135" s="279">
        <f t="shared" si="170"/>
        <v>0</v>
      </c>
      <c r="AY135" s="279">
        <f>IF($L135&gt;0,$L135*AX135,0)</f>
        <v>0</v>
      </c>
      <c r="AZ135" s="279">
        <f t="shared" si="170"/>
        <v>0</v>
      </c>
      <c r="BA135" s="279">
        <f>IF($L135&gt;0,$L135*AZ135,0)</f>
        <v>0</v>
      </c>
      <c r="BB135" s="279">
        <f t="shared" si="170"/>
        <v>0</v>
      </c>
      <c r="BC135" s="285">
        <f>IF($L135&gt;0,$L135*BB135,0)</f>
        <v>0</v>
      </c>
      <c r="BD135" s="280">
        <f>IF($L135&gt;0,AN135,0)</f>
        <v>0</v>
      </c>
      <c r="BE135" s="279">
        <f>IF($L135&gt;0,$L135*BD135,0)</f>
        <v>0</v>
      </c>
      <c r="BF135" s="279">
        <f>IF($L135&gt;0,AP135,0)</f>
        <v>0</v>
      </c>
      <c r="BG135" s="279">
        <f>IF($L135&gt;0,$L135*BF135,0)</f>
        <v>0</v>
      </c>
      <c r="BH135" s="279">
        <f>IF($L135&gt;0,AR135,0)</f>
        <v>0</v>
      </c>
      <c r="BI135" s="279">
        <f>IF($L135&gt;0,$L135*BH135,0)</f>
        <v>0</v>
      </c>
      <c r="BJ135" s="279">
        <f>IF($L135&gt;0,AT135,0)</f>
        <v>0</v>
      </c>
      <c r="BK135" s="285">
        <f>IF($L135&gt;0,$L135*BJ135,0)</f>
        <v>0</v>
      </c>
      <c r="BL135" s="304">
        <f>IF(F135=vstupy!F$6,"1",0)</f>
        <v>0</v>
      </c>
      <c r="BM135" s="280">
        <f t="shared" ref="BM135:CB135" si="171">IF($BL135="1",AF135,0)</f>
        <v>0</v>
      </c>
      <c r="BN135" s="279">
        <f t="shared" si="171"/>
        <v>0</v>
      </c>
      <c r="BO135" s="279">
        <f t="shared" si="171"/>
        <v>0</v>
      </c>
      <c r="BP135" s="279">
        <f t="shared" si="171"/>
        <v>0</v>
      </c>
      <c r="BQ135" s="279">
        <f t="shared" si="171"/>
        <v>0</v>
      </c>
      <c r="BR135" s="279">
        <f t="shared" si="171"/>
        <v>0</v>
      </c>
      <c r="BS135" s="279">
        <f t="shared" si="171"/>
        <v>0</v>
      </c>
      <c r="BT135" s="285">
        <f t="shared" si="171"/>
        <v>0</v>
      </c>
      <c r="BU135" s="280">
        <f t="shared" si="171"/>
        <v>0</v>
      </c>
      <c r="BV135" s="269">
        <f t="shared" si="171"/>
        <v>0</v>
      </c>
      <c r="BW135" s="269">
        <f t="shared" si="171"/>
        <v>0</v>
      </c>
      <c r="BX135" s="269">
        <f t="shared" si="171"/>
        <v>0</v>
      </c>
      <c r="BY135" s="269">
        <f t="shared" si="171"/>
        <v>0</v>
      </c>
      <c r="BZ135" s="269">
        <f t="shared" si="171"/>
        <v>0</v>
      </c>
      <c r="CA135" s="269">
        <f t="shared" si="171"/>
        <v>0</v>
      </c>
      <c r="CB135" s="270">
        <f t="shared" si="171"/>
        <v>0</v>
      </c>
      <c r="CC135" s="280">
        <f>IFERROR(IF($X135="N/A",Z135+AB135+AD135,X135+Z135+AB135+AD135),0)</f>
        <v>0</v>
      </c>
      <c r="CD135" s="285">
        <f>Y135+AA135+AC135+AE135</f>
        <v>0</v>
      </c>
    </row>
    <row r="136" spans="2:82" ht="12.6" customHeight="1" x14ac:dyDescent="0.2">
      <c r="B136" s="351"/>
      <c r="C136" s="330"/>
      <c r="D136" s="330"/>
      <c r="E136" s="330"/>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8"/>
      <c r="X136" s="335"/>
      <c r="Y136" s="308"/>
      <c r="Z136" s="308"/>
      <c r="AA136" s="308"/>
      <c r="AB136" s="308"/>
      <c r="AC136" s="308"/>
      <c r="AD136" s="308"/>
      <c r="AE136" s="350"/>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51"/>
      <c r="C137" s="330"/>
      <c r="D137" s="330"/>
      <c r="E137" s="330"/>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8"/>
      <c r="X137" s="336"/>
      <c r="Y137" s="308"/>
      <c r="Z137" s="308"/>
      <c r="AA137" s="308"/>
      <c r="AB137" s="308"/>
      <c r="AC137" s="308"/>
      <c r="AD137" s="308"/>
      <c r="AE137" s="350"/>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51">
        <v>44</v>
      </c>
      <c r="C138" s="330"/>
      <c r="D138" s="330"/>
      <c r="E138" s="330"/>
      <c r="F138" s="312" t="s">
        <v>177</v>
      </c>
      <c r="G138" s="326"/>
      <c r="H138" s="312"/>
      <c r="I138" s="312"/>
      <c r="J138" s="314">
        <f>IF(I138="N",0,I138)</f>
        <v>0</v>
      </c>
      <c r="K138" s="312"/>
      <c r="L138" s="314">
        <f>IF(K138="N",0,K138)</f>
        <v>0</v>
      </c>
      <c r="M138" s="312" t="s">
        <v>177</v>
      </c>
      <c r="N138" s="312"/>
      <c r="O138" s="312"/>
      <c r="P138" s="315"/>
      <c r="Q138" s="313" t="s">
        <v>50</v>
      </c>
      <c r="R138" s="311">
        <f>VLOOKUP(Q138,vstupy!$B$17:$C$27,2,FALSE)</f>
        <v>0</v>
      </c>
      <c r="S138" s="312"/>
      <c r="T138" s="153" t="s">
        <v>51</v>
      </c>
      <c r="U138" s="218">
        <f>IFERROR(VLOOKUP(T138,vstupy!$B$2:$C$12,2,FALSE),0)</f>
        <v>0</v>
      </c>
      <c r="V138" s="313" t="s">
        <v>50</v>
      </c>
      <c r="W138" s="337">
        <f>VLOOKUP(V138,vstupy!$B$17:$C$27,2,FALSE)</f>
        <v>0</v>
      </c>
      <c r="X138" s="335" t="str">
        <f>IFERROR(IF(J138=0,"N",N138/I138),0)</f>
        <v>N</v>
      </c>
      <c r="Y138" s="307">
        <f>N138</f>
        <v>0</v>
      </c>
      <c r="Z138" s="307" t="str">
        <f>IFERROR(IF(J138=0,"N",O138/I138),0)</f>
        <v>N</v>
      </c>
      <c r="AA138" s="307">
        <f>O138</f>
        <v>0</v>
      </c>
      <c r="AB138" s="307">
        <f>P138*R138</f>
        <v>0</v>
      </c>
      <c r="AC138" s="307">
        <f>IFERROR(AB138*J138,0)</f>
        <v>0</v>
      </c>
      <c r="AD138" s="348">
        <f>IF(S138&gt;0,IF(W138&gt;0,($G$6/160)*(S138/60)*W138,0),IF(W138&gt;0,($G$6/160)*((U138+U139+U140)/60)*W138,0))</f>
        <v>0</v>
      </c>
      <c r="AE138" s="349">
        <f>IFERROR(AD138*J138,0)</f>
        <v>0</v>
      </c>
      <c r="AF138" s="280">
        <f>IF($M138="In (zvyšuje náklady)",X138,0)</f>
        <v>0</v>
      </c>
      <c r="AG138" s="279">
        <f t="shared" ref="AG138:AM138" si="172">IF($M138="In (zvyšuje náklady)",Y138,0)</f>
        <v>0</v>
      </c>
      <c r="AH138" s="279">
        <f t="shared" si="172"/>
        <v>0</v>
      </c>
      <c r="AI138" s="279">
        <f t="shared" si="172"/>
        <v>0</v>
      </c>
      <c r="AJ138" s="279">
        <f t="shared" si="172"/>
        <v>0</v>
      </c>
      <c r="AK138" s="279">
        <f t="shared" si="172"/>
        <v>0</v>
      </c>
      <c r="AL138" s="279">
        <f t="shared" si="172"/>
        <v>0</v>
      </c>
      <c r="AM138" s="285">
        <f t="shared" si="172"/>
        <v>0</v>
      </c>
      <c r="AN138" s="296" t="str">
        <f t="shared" ref="AN138:AU138" si="173">IF($M138="In (zvyšuje náklady)",0,X138)</f>
        <v>N</v>
      </c>
      <c r="AO138" s="296">
        <f t="shared" si="173"/>
        <v>0</v>
      </c>
      <c r="AP138" s="296" t="str">
        <f t="shared" si="173"/>
        <v>N</v>
      </c>
      <c r="AQ138" s="296">
        <f t="shared" si="173"/>
        <v>0</v>
      </c>
      <c r="AR138" s="296">
        <f t="shared" si="173"/>
        <v>0</v>
      </c>
      <c r="AS138" s="296">
        <f t="shared" si="173"/>
        <v>0</v>
      </c>
      <c r="AT138" s="296">
        <f t="shared" si="173"/>
        <v>0</v>
      </c>
      <c r="AU138" s="294">
        <f t="shared" si="173"/>
        <v>0</v>
      </c>
      <c r="AV138" s="280">
        <f t="shared" ref="AV138:BB138" si="174">IF($L138&gt;0,AF138,0)</f>
        <v>0</v>
      </c>
      <c r="AW138" s="279">
        <f>IF($L138&gt;0,$L138*AV138,0)</f>
        <v>0</v>
      </c>
      <c r="AX138" s="279">
        <f t="shared" si="174"/>
        <v>0</v>
      </c>
      <c r="AY138" s="279">
        <f>IF($L138&gt;0,$L138*AX138,0)</f>
        <v>0</v>
      </c>
      <c r="AZ138" s="279">
        <f t="shared" si="174"/>
        <v>0</v>
      </c>
      <c r="BA138" s="279">
        <f>IF($L138&gt;0,$L138*AZ138,0)</f>
        <v>0</v>
      </c>
      <c r="BB138" s="279">
        <f t="shared" si="174"/>
        <v>0</v>
      </c>
      <c r="BC138" s="285">
        <f>IF($L138&gt;0,$L138*BB138,0)</f>
        <v>0</v>
      </c>
      <c r="BD138" s="280">
        <f>IF($L138&gt;0,AN138,0)</f>
        <v>0</v>
      </c>
      <c r="BE138" s="279">
        <f>IF($L138&gt;0,$L138*BD138,0)</f>
        <v>0</v>
      </c>
      <c r="BF138" s="279">
        <f>IF($L138&gt;0,AP138,0)</f>
        <v>0</v>
      </c>
      <c r="BG138" s="279">
        <f>IF($L138&gt;0,$L138*BF138,0)</f>
        <v>0</v>
      </c>
      <c r="BH138" s="279">
        <f>IF($L138&gt;0,AR138,0)</f>
        <v>0</v>
      </c>
      <c r="BI138" s="279">
        <f>IF($L138&gt;0,$L138*BH138,0)</f>
        <v>0</v>
      </c>
      <c r="BJ138" s="279">
        <f>IF($L138&gt;0,AT138,0)</f>
        <v>0</v>
      </c>
      <c r="BK138" s="285">
        <f>IF($L138&gt;0,$L138*BJ138,0)</f>
        <v>0</v>
      </c>
      <c r="BL138" s="304">
        <f>IF(F138=vstupy!F$6,"1",0)</f>
        <v>0</v>
      </c>
      <c r="BM138" s="280">
        <f t="shared" ref="BM138:CB138" si="175">IF($BL138="1",AF138,0)</f>
        <v>0</v>
      </c>
      <c r="BN138" s="279">
        <f t="shared" si="175"/>
        <v>0</v>
      </c>
      <c r="BO138" s="279">
        <f t="shared" si="175"/>
        <v>0</v>
      </c>
      <c r="BP138" s="279">
        <f t="shared" si="175"/>
        <v>0</v>
      </c>
      <c r="BQ138" s="279">
        <f t="shared" si="175"/>
        <v>0</v>
      </c>
      <c r="BR138" s="279">
        <f t="shared" si="175"/>
        <v>0</v>
      </c>
      <c r="BS138" s="279">
        <f t="shared" si="175"/>
        <v>0</v>
      </c>
      <c r="BT138" s="285">
        <f t="shared" si="175"/>
        <v>0</v>
      </c>
      <c r="BU138" s="280">
        <f t="shared" si="175"/>
        <v>0</v>
      </c>
      <c r="BV138" s="269">
        <f t="shared" si="175"/>
        <v>0</v>
      </c>
      <c r="BW138" s="269">
        <f t="shared" si="175"/>
        <v>0</v>
      </c>
      <c r="BX138" s="269">
        <f t="shared" si="175"/>
        <v>0</v>
      </c>
      <c r="BY138" s="269">
        <f t="shared" si="175"/>
        <v>0</v>
      </c>
      <c r="BZ138" s="269">
        <f t="shared" si="175"/>
        <v>0</v>
      </c>
      <c r="CA138" s="269">
        <f t="shared" si="175"/>
        <v>0</v>
      </c>
      <c r="CB138" s="270">
        <f t="shared" si="175"/>
        <v>0</v>
      </c>
      <c r="CC138" s="280">
        <f>IFERROR(IF($X138="N/A",Z138+AB138+AD138,X138+Z138+AB138+AD138),0)</f>
        <v>0</v>
      </c>
      <c r="CD138" s="285">
        <f>Y138+AA138+AC138+AE138</f>
        <v>0</v>
      </c>
    </row>
    <row r="139" spans="2:82" ht="12.6" customHeight="1" x14ac:dyDescent="0.2">
      <c r="B139" s="351"/>
      <c r="C139" s="330"/>
      <c r="D139" s="330"/>
      <c r="E139" s="330"/>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8"/>
      <c r="X139" s="335"/>
      <c r="Y139" s="308"/>
      <c r="Z139" s="308"/>
      <c r="AA139" s="308"/>
      <c r="AB139" s="308"/>
      <c r="AC139" s="308"/>
      <c r="AD139" s="308"/>
      <c r="AE139" s="350"/>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51"/>
      <c r="C140" s="330"/>
      <c r="D140" s="330"/>
      <c r="E140" s="330"/>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8"/>
      <c r="X140" s="336"/>
      <c r="Y140" s="308"/>
      <c r="Z140" s="308"/>
      <c r="AA140" s="308"/>
      <c r="AB140" s="308"/>
      <c r="AC140" s="308"/>
      <c r="AD140" s="308"/>
      <c r="AE140" s="350"/>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51">
        <v>45</v>
      </c>
      <c r="C141" s="330"/>
      <c r="D141" s="330"/>
      <c r="E141" s="330"/>
      <c r="F141" s="312" t="s">
        <v>177</v>
      </c>
      <c r="G141" s="326"/>
      <c r="H141" s="312"/>
      <c r="I141" s="312"/>
      <c r="J141" s="314">
        <f>IF(I141="N",0,I141)</f>
        <v>0</v>
      </c>
      <c r="K141" s="312"/>
      <c r="L141" s="314">
        <f>IF(K141="N",0,K141)</f>
        <v>0</v>
      </c>
      <c r="M141" s="312" t="s">
        <v>177</v>
      </c>
      <c r="N141" s="312"/>
      <c r="O141" s="312"/>
      <c r="P141" s="315"/>
      <c r="Q141" s="313" t="s">
        <v>50</v>
      </c>
      <c r="R141" s="311">
        <f>VLOOKUP(Q141,vstupy!$B$17:$C$27,2,FALSE)</f>
        <v>0</v>
      </c>
      <c r="S141" s="312"/>
      <c r="T141" s="153" t="s">
        <v>51</v>
      </c>
      <c r="U141" s="218">
        <f>IFERROR(VLOOKUP(T141,vstupy!$B$2:$C$12,2,FALSE),0)</f>
        <v>0</v>
      </c>
      <c r="V141" s="313" t="s">
        <v>50</v>
      </c>
      <c r="W141" s="337">
        <f>VLOOKUP(V141,vstupy!$B$17:$C$27,2,FALSE)</f>
        <v>0</v>
      </c>
      <c r="X141" s="335" t="str">
        <f>IFERROR(IF(J141=0,"N",N141/I141),0)</f>
        <v>N</v>
      </c>
      <c r="Y141" s="307">
        <f>N141</f>
        <v>0</v>
      </c>
      <c r="Z141" s="307" t="str">
        <f>IFERROR(IF(J141=0,"N",O141/I141),0)</f>
        <v>N</v>
      </c>
      <c r="AA141" s="307">
        <f>O141</f>
        <v>0</v>
      </c>
      <c r="AB141" s="307">
        <f>P141*R141</f>
        <v>0</v>
      </c>
      <c r="AC141" s="307">
        <f>IFERROR(AB141*J141,0)</f>
        <v>0</v>
      </c>
      <c r="AD141" s="348">
        <f>IF(S141&gt;0,IF(W141&gt;0,($G$6/160)*(S141/60)*W141,0),IF(W141&gt;0,($G$6/160)*((U141+U142+U143)/60)*W141,0))</f>
        <v>0</v>
      </c>
      <c r="AE141" s="349">
        <f>IFERROR(AD141*J141,0)</f>
        <v>0</v>
      </c>
      <c r="AF141" s="280">
        <f>IF($M141="In (zvyšuje náklady)",X141,0)</f>
        <v>0</v>
      </c>
      <c r="AG141" s="279">
        <f t="shared" ref="AG141:AM141" si="176">IF($M141="In (zvyšuje náklady)",Y141,0)</f>
        <v>0</v>
      </c>
      <c r="AH141" s="279">
        <f t="shared" si="176"/>
        <v>0</v>
      </c>
      <c r="AI141" s="279">
        <f t="shared" si="176"/>
        <v>0</v>
      </c>
      <c r="AJ141" s="279">
        <f t="shared" si="176"/>
        <v>0</v>
      </c>
      <c r="AK141" s="279">
        <f t="shared" si="176"/>
        <v>0</v>
      </c>
      <c r="AL141" s="279">
        <f t="shared" si="176"/>
        <v>0</v>
      </c>
      <c r="AM141" s="285">
        <f t="shared" si="176"/>
        <v>0</v>
      </c>
      <c r="AN141" s="296" t="str">
        <f t="shared" ref="AN141:AU141" si="177">IF($M141="In (zvyšuje náklady)",0,X141)</f>
        <v>N</v>
      </c>
      <c r="AO141" s="296">
        <f t="shared" si="177"/>
        <v>0</v>
      </c>
      <c r="AP141" s="296" t="str">
        <f t="shared" si="177"/>
        <v>N</v>
      </c>
      <c r="AQ141" s="296">
        <f t="shared" si="177"/>
        <v>0</v>
      </c>
      <c r="AR141" s="296">
        <f t="shared" si="177"/>
        <v>0</v>
      </c>
      <c r="AS141" s="296">
        <f t="shared" si="177"/>
        <v>0</v>
      </c>
      <c r="AT141" s="296">
        <f t="shared" si="177"/>
        <v>0</v>
      </c>
      <c r="AU141" s="294">
        <f t="shared" si="177"/>
        <v>0</v>
      </c>
      <c r="AV141" s="280">
        <f t="shared" ref="AV141:BB141" si="178">IF($L141&gt;0,AF141,0)</f>
        <v>0</v>
      </c>
      <c r="AW141" s="279">
        <f>IF($L141&gt;0,$L141*AV141,0)</f>
        <v>0</v>
      </c>
      <c r="AX141" s="279">
        <f t="shared" si="178"/>
        <v>0</v>
      </c>
      <c r="AY141" s="279">
        <f>IF($L141&gt;0,$L141*AX141,0)</f>
        <v>0</v>
      </c>
      <c r="AZ141" s="279">
        <f t="shared" si="178"/>
        <v>0</v>
      </c>
      <c r="BA141" s="279">
        <f>IF($L141&gt;0,$L141*AZ141,0)</f>
        <v>0</v>
      </c>
      <c r="BB141" s="279">
        <f t="shared" si="178"/>
        <v>0</v>
      </c>
      <c r="BC141" s="285">
        <f>IF($L141&gt;0,$L141*BB141,0)</f>
        <v>0</v>
      </c>
      <c r="BD141" s="280">
        <f>IF($L141&gt;0,AN141,0)</f>
        <v>0</v>
      </c>
      <c r="BE141" s="279">
        <f>IF($L141&gt;0,$L141*BD141,0)</f>
        <v>0</v>
      </c>
      <c r="BF141" s="279">
        <f>IF($L141&gt;0,AP141,0)</f>
        <v>0</v>
      </c>
      <c r="BG141" s="279">
        <f>IF($L141&gt;0,$L141*BF141,0)</f>
        <v>0</v>
      </c>
      <c r="BH141" s="279">
        <f>IF($L141&gt;0,AR141,0)</f>
        <v>0</v>
      </c>
      <c r="BI141" s="279">
        <f>IF($L141&gt;0,$L141*BH141,0)</f>
        <v>0</v>
      </c>
      <c r="BJ141" s="279">
        <f>IF($L141&gt;0,AT141,0)</f>
        <v>0</v>
      </c>
      <c r="BK141" s="285">
        <f>IF($L141&gt;0,$L141*BJ141,0)</f>
        <v>0</v>
      </c>
      <c r="BL141" s="304">
        <f>IF(F141=vstupy!F$6,"1",0)</f>
        <v>0</v>
      </c>
      <c r="BM141" s="280">
        <f t="shared" ref="BM141:CB141" si="179">IF($BL141="1",AF141,0)</f>
        <v>0</v>
      </c>
      <c r="BN141" s="279">
        <f t="shared" si="179"/>
        <v>0</v>
      </c>
      <c r="BO141" s="279">
        <f t="shared" si="179"/>
        <v>0</v>
      </c>
      <c r="BP141" s="279">
        <f t="shared" si="179"/>
        <v>0</v>
      </c>
      <c r="BQ141" s="279">
        <f t="shared" si="179"/>
        <v>0</v>
      </c>
      <c r="BR141" s="279">
        <f t="shared" si="179"/>
        <v>0</v>
      </c>
      <c r="BS141" s="279">
        <f t="shared" si="179"/>
        <v>0</v>
      </c>
      <c r="BT141" s="285">
        <f t="shared" si="179"/>
        <v>0</v>
      </c>
      <c r="BU141" s="280">
        <f t="shared" si="179"/>
        <v>0</v>
      </c>
      <c r="BV141" s="269">
        <f t="shared" si="179"/>
        <v>0</v>
      </c>
      <c r="BW141" s="269">
        <f t="shared" si="179"/>
        <v>0</v>
      </c>
      <c r="BX141" s="269">
        <f t="shared" si="179"/>
        <v>0</v>
      </c>
      <c r="BY141" s="269">
        <f t="shared" si="179"/>
        <v>0</v>
      </c>
      <c r="BZ141" s="269">
        <f t="shared" si="179"/>
        <v>0</v>
      </c>
      <c r="CA141" s="269">
        <f t="shared" si="179"/>
        <v>0</v>
      </c>
      <c r="CB141" s="270">
        <f t="shared" si="179"/>
        <v>0</v>
      </c>
      <c r="CC141" s="280">
        <f>IFERROR(IF($X141="N/A",Z141+AB141+AD141,X141+Z141+AB141+AD141),0)</f>
        <v>0</v>
      </c>
      <c r="CD141" s="285">
        <f>Y141+AA141+AC141+AE141</f>
        <v>0</v>
      </c>
    </row>
    <row r="142" spans="2:82" ht="12.6" customHeight="1" x14ac:dyDescent="0.2">
      <c r="B142" s="351"/>
      <c r="C142" s="330"/>
      <c r="D142" s="330"/>
      <c r="E142" s="330"/>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8"/>
      <c r="X142" s="335"/>
      <c r="Y142" s="308"/>
      <c r="Z142" s="308"/>
      <c r="AA142" s="308"/>
      <c r="AB142" s="308"/>
      <c r="AC142" s="308"/>
      <c r="AD142" s="308"/>
      <c r="AE142" s="350"/>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51"/>
      <c r="C143" s="330"/>
      <c r="D143" s="330"/>
      <c r="E143" s="330"/>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8"/>
      <c r="X143" s="336"/>
      <c r="Y143" s="308"/>
      <c r="Z143" s="308"/>
      <c r="AA143" s="308"/>
      <c r="AB143" s="308"/>
      <c r="AC143" s="308"/>
      <c r="AD143" s="308"/>
      <c r="AE143" s="350"/>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51">
        <v>46</v>
      </c>
      <c r="C144" s="330"/>
      <c r="D144" s="330"/>
      <c r="E144" s="330"/>
      <c r="F144" s="312" t="s">
        <v>177</v>
      </c>
      <c r="G144" s="326"/>
      <c r="H144" s="312"/>
      <c r="I144" s="312"/>
      <c r="J144" s="314">
        <f>IF(I144="N",0,I144)</f>
        <v>0</v>
      </c>
      <c r="K144" s="312"/>
      <c r="L144" s="314">
        <f>IF(K144="N",0,K144)</f>
        <v>0</v>
      </c>
      <c r="M144" s="312" t="s">
        <v>177</v>
      </c>
      <c r="N144" s="312"/>
      <c r="O144" s="312"/>
      <c r="P144" s="315"/>
      <c r="Q144" s="313" t="s">
        <v>50</v>
      </c>
      <c r="R144" s="311">
        <f>VLOOKUP(Q144,vstupy!$B$17:$C$27,2,FALSE)</f>
        <v>0</v>
      </c>
      <c r="S144" s="312"/>
      <c r="T144" s="153" t="s">
        <v>51</v>
      </c>
      <c r="U144" s="218">
        <f>IFERROR(VLOOKUP(T144,vstupy!$B$2:$C$12,2,FALSE),0)</f>
        <v>0</v>
      </c>
      <c r="V144" s="313" t="s">
        <v>50</v>
      </c>
      <c r="W144" s="337">
        <f>VLOOKUP(V144,vstupy!$B$17:$C$27,2,FALSE)</f>
        <v>0</v>
      </c>
      <c r="X144" s="335" t="str">
        <f>IFERROR(IF(J144=0,"N",N144/I144),0)</f>
        <v>N</v>
      </c>
      <c r="Y144" s="307">
        <f>N144</f>
        <v>0</v>
      </c>
      <c r="Z144" s="307" t="str">
        <f>IFERROR(IF(J144=0,"N",O144/I144),0)</f>
        <v>N</v>
      </c>
      <c r="AA144" s="307">
        <f>O144</f>
        <v>0</v>
      </c>
      <c r="AB144" s="307">
        <f>P144*R144</f>
        <v>0</v>
      </c>
      <c r="AC144" s="307">
        <f>IFERROR(AB144*J144,0)</f>
        <v>0</v>
      </c>
      <c r="AD144" s="348">
        <f>IF(S144&gt;0,IF(W144&gt;0,($G$6/160)*(S144/60)*W144,0),IF(W144&gt;0,($G$6/160)*((U144+U145+U146)/60)*W144,0))</f>
        <v>0</v>
      </c>
      <c r="AE144" s="349">
        <f>IFERROR(AD144*J144,0)</f>
        <v>0</v>
      </c>
      <c r="AF144" s="280">
        <f>IF($M144="In (zvyšuje náklady)",X144,0)</f>
        <v>0</v>
      </c>
      <c r="AG144" s="279">
        <f t="shared" ref="AG144:AM144" si="180">IF($M144="In (zvyšuje náklady)",Y144,0)</f>
        <v>0</v>
      </c>
      <c r="AH144" s="279">
        <f t="shared" si="180"/>
        <v>0</v>
      </c>
      <c r="AI144" s="279">
        <f t="shared" si="180"/>
        <v>0</v>
      </c>
      <c r="AJ144" s="279">
        <f t="shared" si="180"/>
        <v>0</v>
      </c>
      <c r="AK144" s="279">
        <f t="shared" si="180"/>
        <v>0</v>
      </c>
      <c r="AL144" s="279">
        <f t="shared" si="180"/>
        <v>0</v>
      </c>
      <c r="AM144" s="285">
        <f t="shared" si="180"/>
        <v>0</v>
      </c>
      <c r="AN144" s="296" t="str">
        <f t="shared" ref="AN144:AU144" si="181">IF($M144="In (zvyšuje náklady)",0,X144)</f>
        <v>N</v>
      </c>
      <c r="AO144" s="296">
        <f t="shared" si="181"/>
        <v>0</v>
      </c>
      <c r="AP144" s="296" t="str">
        <f t="shared" si="181"/>
        <v>N</v>
      </c>
      <c r="AQ144" s="296">
        <f t="shared" si="181"/>
        <v>0</v>
      </c>
      <c r="AR144" s="296">
        <f t="shared" si="181"/>
        <v>0</v>
      </c>
      <c r="AS144" s="296">
        <f t="shared" si="181"/>
        <v>0</v>
      </c>
      <c r="AT144" s="296">
        <f t="shared" si="181"/>
        <v>0</v>
      </c>
      <c r="AU144" s="294">
        <f t="shared" si="181"/>
        <v>0</v>
      </c>
      <c r="AV144" s="280">
        <f t="shared" ref="AV144:BB144" si="182">IF($L144&gt;0,AF144,0)</f>
        <v>0</v>
      </c>
      <c r="AW144" s="279">
        <f>IF($L144&gt;0,$L144*AV144,0)</f>
        <v>0</v>
      </c>
      <c r="AX144" s="279">
        <f t="shared" si="182"/>
        <v>0</v>
      </c>
      <c r="AY144" s="279">
        <f>IF($L144&gt;0,$L144*AX144,0)</f>
        <v>0</v>
      </c>
      <c r="AZ144" s="279">
        <f t="shared" si="182"/>
        <v>0</v>
      </c>
      <c r="BA144" s="279">
        <f>IF($L144&gt;0,$L144*AZ144,0)</f>
        <v>0</v>
      </c>
      <c r="BB144" s="279">
        <f t="shared" si="182"/>
        <v>0</v>
      </c>
      <c r="BC144" s="285">
        <f>IF($L144&gt;0,$L144*BB144,0)</f>
        <v>0</v>
      </c>
      <c r="BD144" s="280">
        <f>IF($L144&gt;0,AN144,0)</f>
        <v>0</v>
      </c>
      <c r="BE144" s="279">
        <f>IF($L144&gt;0,$L144*BD144,0)</f>
        <v>0</v>
      </c>
      <c r="BF144" s="279">
        <f>IF($L144&gt;0,AP144,0)</f>
        <v>0</v>
      </c>
      <c r="BG144" s="279">
        <f>IF($L144&gt;0,$L144*BF144,0)</f>
        <v>0</v>
      </c>
      <c r="BH144" s="279">
        <f>IF($L144&gt;0,AR144,0)</f>
        <v>0</v>
      </c>
      <c r="BI144" s="279">
        <f>IF($L144&gt;0,$L144*BH144,0)</f>
        <v>0</v>
      </c>
      <c r="BJ144" s="279">
        <f>IF($L144&gt;0,AT144,0)</f>
        <v>0</v>
      </c>
      <c r="BK144" s="285">
        <f>IF($L144&gt;0,$L144*BJ144,0)</f>
        <v>0</v>
      </c>
      <c r="BL144" s="304">
        <f>IF(F144=vstupy!F$6,"1",0)</f>
        <v>0</v>
      </c>
      <c r="BM144" s="280">
        <f t="shared" ref="BM144:CB144" si="183">IF($BL144="1",AF144,0)</f>
        <v>0</v>
      </c>
      <c r="BN144" s="279">
        <f t="shared" si="183"/>
        <v>0</v>
      </c>
      <c r="BO144" s="279">
        <f t="shared" si="183"/>
        <v>0</v>
      </c>
      <c r="BP144" s="279">
        <f t="shared" si="183"/>
        <v>0</v>
      </c>
      <c r="BQ144" s="279">
        <f t="shared" si="183"/>
        <v>0</v>
      </c>
      <c r="BR144" s="279">
        <f t="shared" si="183"/>
        <v>0</v>
      </c>
      <c r="BS144" s="279">
        <f t="shared" si="183"/>
        <v>0</v>
      </c>
      <c r="BT144" s="285">
        <f t="shared" si="183"/>
        <v>0</v>
      </c>
      <c r="BU144" s="280">
        <f t="shared" si="183"/>
        <v>0</v>
      </c>
      <c r="BV144" s="269">
        <f t="shared" si="183"/>
        <v>0</v>
      </c>
      <c r="BW144" s="269">
        <f t="shared" si="183"/>
        <v>0</v>
      </c>
      <c r="BX144" s="269">
        <f t="shared" si="183"/>
        <v>0</v>
      </c>
      <c r="BY144" s="269">
        <f t="shared" si="183"/>
        <v>0</v>
      </c>
      <c r="BZ144" s="269">
        <f t="shared" si="183"/>
        <v>0</v>
      </c>
      <c r="CA144" s="269">
        <f t="shared" si="183"/>
        <v>0</v>
      </c>
      <c r="CB144" s="270">
        <f t="shared" si="183"/>
        <v>0</v>
      </c>
      <c r="CC144" s="280">
        <f>IFERROR(IF($X144="N/A",Z144+AB144+AD144,X144+Z144+AB144+AD144),0)</f>
        <v>0</v>
      </c>
      <c r="CD144" s="285">
        <f>Y144+AA144+AC144+AE144</f>
        <v>0</v>
      </c>
    </row>
    <row r="145" spans="2:82" ht="12.6" customHeight="1" x14ac:dyDescent="0.2">
      <c r="B145" s="351"/>
      <c r="C145" s="330"/>
      <c r="D145" s="330"/>
      <c r="E145" s="330"/>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8"/>
      <c r="X145" s="335"/>
      <c r="Y145" s="308"/>
      <c r="Z145" s="308"/>
      <c r="AA145" s="308"/>
      <c r="AB145" s="308"/>
      <c r="AC145" s="308"/>
      <c r="AD145" s="308"/>
      <c r="AE145" s="350"/>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51"/>
      <c r="C146" s="330"/>
      <c r="D146" s="330"/>
      <c r="E146" s="330"/>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8"/>
      <c r="X146" s="336"/>
      <c r="Y146" s="308"/>
      <c r="Z146" s="308"/>
      <c r="AA146" s="308"/>
      <c r="AB146" s="308"/>
      <c r="AC146" s="308"/>
      <c r="AD146" s="308"/>
      <c r="AE146" s="350"/>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51">
        <v>47</v>
      </c>
      <c r="C147" s="330"/>
      <c r="D147" s="330"/>
      <c r="E147" s="330"/>
      <c r="F147" s="312" t="s">
        <v>177</v>
      </c>
      <c r="G147" s="326"/>
      <c r="H147" s="312"/>
      <c r="I147" s="312"/>
      <c r="J147" s="314">
        <f>IF(I147="N",0,I147)</f>
        <v>0</v>
      </c>
      <c r="K147" s="312"/>
      <c r="L147" s="314">
        <f>IF(K147="N",0,K147)</f>
        <v>0</v>
      </c>
      <c r="M147" s="312" t="s">
        <v>177</v>
      </c>
      <c r="N147" s="312"/>
      <c r="O147" s="312"/>
      <c r="P147" s="315"/>
      <c r="Q147" s="313" t="s">
        <v>50</v>
      </c>
      <c r="R147" s="311">
        <f>VLOOKUP(Q147,vstupy!$B$17:$C$27,2,FALSE)</f>
        <v>0</v>
      </c>
      <c r="S147" s="312"/>
      <c r="T147" s="153" t="s">
        <v>51</v>
      </c>
      <c r="U147" s="218">
        <f>IFERROR(VLOOKUP(T147,vstupy!$B$2:$C$12,2,FALSE),0)</f>
        <v>0</v>
      </c>
      <c r="V147" s="313" t="s">
        <v>50</v>
      </c>
      <c r="W147" s="337">
        <f>VLOOKUP(V147,vstupy!$B$17:$C$27,2,FALSE)</f>
        <v>0</v>
      </c>
      <c r="X147" s="335" t="str">
        <f>IFERROR(IF(J147=0,"N",N147/I147),0)</f>
        <v>N</v>
      </c>
      <c r="Y147" s="307">
        <f>N147</f>
        <v>0</v>
      </c>
      <c r="Z147" s="307" t="str">
        <f>IFERROR(IF(J147=0,"N",O147/I147),0)</f>
        <v>N</v>
      </c>
      <c r="AA147" s="307">
        <f>O147</f>
        <v>0</v>
      </c>
      <c r="AB147" s="307">
        <f>P147*R147</f>
        <v>0</v>
      </c>
      <c r="AC147" s="307">
        <f>IFERROR(AB147*J147,0)</f>
        <v>0</v>
      </c>
      <c r="AD147" s="348">
        <f>IF(S147&gt;0,IF(W147&gt;0,($G$6/160)*(S147/60)*W147,0),IF(W147&gt;0,($G$6/160)*((U147+U148+U149)/60)*W147,0))</f>
        <v>0</v>
      </c>
      <c r="AE147" s="349">
        <f>IFERROR(AD147*J147,0)</f>
        <v>0</v>
      </c>
      <c r="AF147" s="280">
        <f>IF($M147="In (zvyšuje náklady)",X147,0)</f>
        <v>0</v>
      </c>
      <c r="AG147" s="279">
        <f t="shared" ref="AG147:AM147" si="184">IF($M147="In (zvyšuje náklady)",Y147,0)</f>
        <v>0</v>
      </c>
      <c r="AH147" s="279">
        <f t="shared" si="184"/>
        <v>0</v>
      </c>
      <c r="AI147" s="279">
        <f t="shared" si="184"/>
        <v>0</v>
      </c>
      <c r="AJ147" s="279">
        <f t="shared" si="184"/>
        <v>0</v>
      </c>
      <c r="AK147" s="279">
        <f t="shared" si="184"/>
        <v>0</v>
      </c>
      <c r="AL147" s="279">
        <f t="shared" si="184"/>
        <v>0</v>
      </c>
      <c r="AM147" s="285">
        <f t="shared" si="184"/>
        <v>0</v>
      </c>
      <c r="AN147" s="296" t="str">
        <f t="shared" ref="AN147:AU147" si="185">IF($M147="In (zvyšuje náklady)",0,X147)</f>
        <v>N</v>
      </c>
      <c r="AO147" s="296">
        <f t="shared" si="185"/>
        <v>0</v>
      </c>
      <c r="AP147" s="296" t="str">
        <f t="shared" si="185"/>
        <v>N</v>
      </c>
      <c r="AQ147" s="296">
        <f t="shared" si="185"/>
        <v>0</v>
      </c>
      <c r="AR147" s="296">
        <f t="shared" si="185"/>
        <v>0</v>
      </c>
      <c r="AS147" s="296">
        <f t="shared" si="185"/>
        <v>0</v>
      </c>
      <c r="AT147" s="296">
        <f t="shared" si="185"/>
        <v>0</v>
      </c>
      <c r="AU147" s="294">
        <f t="shared" si="185"/>
        <v>0</v>
      </c>
      <c r="AV147" s="280">
        <f t="shared" ref="AV147:BB147" si="186">IF($L147&gt;0,AF147,0)</f>
        <v>0</v>
      </c>
      <c r="AW147" s="279">
        <f>IF($L147&gt;0,$L147*AV147,0)</f>
        <v>0</v>
      </c>
      <c r="AX147" s="279">
        <f t="shared" si="186"/>
        <v>0</v>
      </c>
      <c r="AY147" s="279">
        <f>IF($L147&gt;0,$L147*AX147,0)</f>
        <v>0</v>
      </c>
      <c r="AZ147" s="279">
        <f t="shared" si="186"/>
        <v>0</v>
      </c>
      <c r="BA147" s="279">
        <f>IF($L147&gt;0,$L147*AZ147,0)</f>
        <v>0</v>
      </c>
      <c r="BB147" s="279">
        <f t="shared" si="186"/>
        <v>0</v>
      </c>
      <c r="BC147" s="285">
        <f>IF($L147&gt;0,$L147*BB147,0)</f>
        <v>0</v>
      </c>
      <c r="BD147" s="280">
        <f>IF($L147&gt;0,AN147,0)</f>
        <v>0</v>
      </c>
      <c r="BE147" s="279">
        <f>IF($L147&gt;0,$L147*BD147,0)</f>
        <v>0</v>
      </c>
      <c r="BF147" s="279">
        <f>IF($L147&gt;0,AP147,0)</f>
        <v>0</v>
      </c>
      <c r="BG147" s="279">
        <f>IF($L147&gt;0,$L147*BF147,0)</f>
        <v>0</v>
      </c>
      <c r="BH147" s="279">
        <f>IF($L147&gt;0,AR147,0)</f>
        <v>0</v>
      </c>
      <c r="BI147" s="279">
        <f>IF($L147&gt;0,$L147*BH147,0)</f>
        <v>0</v>
      </c>
      <c r="BJ147" s="279">
        <f>IF($L147&gt;0,AT147,0)</f>
        <v>0</v>
      </c>
      <c r="BK147" s="285">
        <f>IF($L147&gt;0,$L147*BJ147,0)</f>
        <v>0</v>
      </c>
      <c r="BL147" s="304">
        <f>IF(F147=vstupy!F$6,"1",0)</f>
        <v>0</v>
      </c>
      <c r="BM147" s="280">
        <f t="shared" ref="BM147:CB147" si="187">IF($BL147="1",AF147,0)</f>
        <v>0</v>
      </c>
      <c r="BN147" s="279">
        <f t="shared" si="187"/>
        <v>0</v>
      </c>
      <c r="BO147" s="279">
        <f t="shared" si="187"/>
        <v>0</v>
      </c>
      <c r="BP147" s="279">
        <f t="shared" si="187"/>
        <v>0</v>
      </c>
      <c r="BQ147" s="279">
        <f t="shared" si="187"/>
        <v>0</v>
      </c>
      <c r="BR147" s="279">
        <f t="shared" si="187"/>
        <v>0</v>
      </c>
      <c r="BS147" s="279">
        <f t="shared" si="187"/>
        <v>0</v>
      </c>
      <c r="BT147" s="285">
        <f t="shared" si="187"/>
        <v>0</v>
      </c>
      <c r="BU147" s="280">
        <f t="shared" si="187"/>
        <v>0</v>
      </c>
      <c r="BV147" s="269">
        <f t="shared" si="187"/>
        <v>0</v>
      </c>
      <c r="BW147" s="269">
        <f t="shared" si="187"/>
        <v>0</v>
      </c>
      <c r="BX147" s="269">
        <f t="shared" si="187"/>
        <v>0</v>
      </c>
      <c r="BY147" s="269">
        <f t="shared" si="187"/>
        <v>0</v>
      </c>
      <c r="BZ147" s="269">
        <f t="shared" si="187"/>
        <v>0</v>
      </c>
      <c r="CA147" s="269">
        <f t="shared" si="187"/>
        <v>0</v>
      </c>
      <c r="CB147" s="270">
        <f t="shared" si="187"/>
        <v>0</v>
      </c>
      <c r="CC147" s="280">
        <f>IFERROR(IF($X147="N/A",Z147+AB147+AD147,X147+Z147+AB147+AD147),0)</f>
        <v>0</v>
      </c>
      <c r="CD147" s="285">
        <f>Y147+AA147+AC147+AE147</f>
        <v>0</v>
      </c>
    </row>
    <row r="148" spans="2:82" ht="12.6" customHeight="1" x14ac:dyDescent="0.2">
      <c r="B148" s="351"/>
      <c r="C148" s="330"/>
      <c r="D148" s="330"/>
      <c r="E148" s="330"/>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8"/>
      <c r="X148" s="335"/>
      <c r="Y148" s="308"/>
      <c r="Z148" s="308"/>
      <c r="AA148" s="308"/>
      <c r="AB148" s="308"/>
      <c r="AC148" s="308"/>
      <c r="AD148" s="308"/>
      <c r="AE148" s="350"/>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51"/>
      <c r="C149" s="330"/>
      <c r="D149" s="330"/>
      <c r="E149" s="330"/>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8"/>
      <c r="X149" s="336"/>
      <c r="Y149" s="308"/>
      <c r="Z149" s="308"/>
      <c r="AA149" s="308"/>
      <c r="AB149" s="308"/>
      <c r="AC149" s="308"/>
      <c r="AD149" s="308"/>
      <c r="AE149" s="350"/>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51">
        <v>48</v>
      </c>
      <c r="C150" s="330"/>
      <c r="D150" s="330"/>
      <c r="E150" s="330"/>
      <c r="F150" s="312" t="s">
        <v>177</v>
      </c>
      <c r="G150" s="326"/>
      <c r="H150" s="312"/>
      <c r="I150" s="312"/>
      <c r="J150" s="314">
        <f>IF(I150="N",0,I150)</f>
        <v>0</v>
      </c>
      <c r="K150" s="312"/>
      <c r="L150" s="314">
        <f>IF(K150="N",0,K150)</f>
        <v>0</v>
      </c>
      <c r="M150" s="312" t="s">
        <v>177</v>
      </c>
      <c r="N150" s="312"/>
      <c r="O150" s="312"/>
      <c r="P150" s="315"/>
      <c r="Q150" s="313" t="s">
        <v>50</v>
      </c>
      <c r="R150" s="311">
        <f>VLOOKUP(Q150,vstupy!$B$17:$C$27,2,FALSE)</f>
        <v>0</v>
      </c>
      <c r="S150" s="312"/>
      <c r="T150" s="153" t="s">
        <v>51</v>
      </c>
      <c r="U150" s="218">
        <f>IFERROR(VLOOKUP(T150,vstupy!$B$2:$C$12,2,FALSE),0)</f>
        <v>0</v>
      </c>
      <c r="V150" s="313" t="s">
        <v>50</v>
      </c>
      <c r="W150" s="337">
        <f>VLOOKUP(V150,vstupy!$B$17:$C$27,2,FALSE)</f>
        <v>0</v>
      </c>
      <c r="X150" s="335" t="str">
        <f>IFERROR(IF(J150=0,"N",N150/I150),0)</f>
        <v>N</v>
      </c>
      <c r="Y150" s="307">
        <f>N150</f>
        <v>0</v>
      </c>
      <c r="Z150" s="307" t="str">
        <f>IFERROR(IF(J150=0,"N",O150/I150),0)</f>
        <v>N</v>
      </c>
      <c r="AA150" s="307">
        <f>O150</f>
        <v>0</v>
      </c>
      <c r="AB150" s="307">
        <f>P150*R150</f>
        <v>0</v>
      </c>
      <c r="AC150" s="307">
        <f>IFERROR(AB150*J150,0)</f>
        <v>0</v>
      </c>
      <c r="AD150" s="348">
        <f>IF(S150&gt;0,IF(W150&gt;0,($G$6/160)*(S150/60)*W150,0),IF(W150&gt;0,($G$6/160)*((U150+U151+U152)/60)*W150,0))</f>
        <v>0</v>
      </c>
      <c r="AE150" s="349">
        <f>IFERROR(AD150*J150,0)</f>
        <v>0</v>
      </c>
      <c r="AF150" s="280">
        <f>IF($M150="In (zvyšuje náklady)",X150,0)</f>
        <v>0</v>
      </c>
      <c r="AG150" s="279">
        <f t="shared" ref="AG150:AM150" si="188">IF($M150="In (zvyšuje náklady)",Y150,0)</f>
        <v>0</v>
      </c>
      <c r="AH150" s="279">
        <f t="shared" si="188"/>
        <v>0</v>
      </c>
      <c r="AI150" s="279">
        <f t="shared" si="188"/>
        <v>0</v>
      </c>
      <c r="AJ150" s="279">
        <f t="shared" si="188"/>
        <v>0</v>
      </c>
      <c r="AK150" s="279">
        <f t="shared" si="188"/>
        <v>0</v>
      </c>
      <c r="AL150" s="279">
        <f t="shared" si="188"/>
        <v>0</v>
      </c>
      <c r="AM150" s="285">
        <f t="shared" si="188"/>
        <v>0</v>
      </c>
      <c r="AN150" s="296" t="str">
        <f t="shared" ref="AN150:AU150" si="189">IF($M150="In (zvyšuje náklady)",0,X150)</f>
        <v>N</v>
      </c>
      <c r="AO150" s="296">
        <f t="shared" si="189"/>
        <v>0</v>
      </c>
      <c r="AP150" s="296" t="str">
        <f t="shared" si="189"/>
        <v>N</v>
      </c>
      <c r="AQ150" s="296">
        <f t="shared" si="189"/>
        <v>0</v>
      </c>
      <c r="AR150" s="296">
        <f t="shared" si="189"/>
        <v>0</v>
      </c>
      <c r="AS150" s="296">
        <f t="shared" si="189"/>
        <v>0</v>
      </c>
      <c r="AT150" s="296">
        <f t="shared" si="189"/>
        <v>0</v>
      </c>
      <c r="AU150" s="294">
        <f t="shared" si="189"/>
        <v>0</v>
      </c>
      <c r="AV150" s="280">
        <f t="shared" ref="AV150:BB150" si="190">IF($L150&gt;0,AF150,0)</f>
        <v>0</v>
      </c>
      <c r="AW150" s="279">
        <f>IF($L150&gt;0,$L150*AV150,0)</f>
        <v>0</v>
      </c>
      <c r="AX150" s="279">
        <f t="shared" si="190"/>
        <v>0</v>
      </c>
      <c r="AY150" s="279">
        <f>IF($L150&gt;0,$L150*AX150,0)</f>
        <v>0</v>
      </c>
      <c r="AZ150" s="279">
        <f t="shared" si="190"/>
        <v>0</v>
      </c>
      <c r="BA150" s="279">
        <f>IF($L150&gt;0,$L150*AZ150,0)</f>
        <v>0</v>
      </c>
      <c r="BB150" s="279">
        <f t="shared" si="190"/>
        <v>0</v>
      </c>
      <c r="BC150" s="285">
        <f>IF($L150&gt;0,$L150*BB150,0)</f>
        <v>0</v>
      </c>
      <c r="BD150" s="280">
        <f>IF($L150&gt;0,AN150,0)</f>
        <v>0</v>
      </c>
      <c r="BE150" s="279">
        <f>IF($L150&gt;0,$L150*BD150,0)</f>
        <v>0</v>
      </c>
      <c r="BF150" s="279">
        <f>IF($L150&gt;0,AP150,0)</f>
        <v>0</v>
      </c>
      <c r="BG150" s="279">
        <f>IF($L150&gt;0,$L150*BF150,0)</f>
        <v>0</v>
      </c>
      <c r="BH150" s="279">
        <f>IF($L150&gt;0,AR150,0)</f>
        <v>0</v>
      </c>
      <c r="BI150" s="279">
        <f>IF($L150&gt;0,$L150*BH150,0)</f>
        <v>0</v>
      </c>
      <c r="BJ150" s="279">
        <f>IF($L150&gt;0,AT150,0)</f>
        <v>0</v>
      </c>
      <c r="BK150" s="285">
        <f>IF($L150&gt;0,$L150*BJ150,0)</f>
        <v>0</v>
      </c>
      <c r="BL150" s="304">
        <f>IF(F150=vstupy!F$6,"1",0)</f>
        <v>0</v>
      </c>
      <c r="BM150" s="280">
        <f t="shared" ref="BM150:CB150" si="191">IF($BL150="1",AF150,0)</f>
        <v>0</v>
      </c>
      <c r="BN150" s="279">
        <f t="shared" si="191"/>
        <v>0</v>
      </c>
      <c r="BO150" s="279">
        <f t="shared" si="191"/>
        <v>0</v>
      </c>
      <c r="BP150" s="279">
        <f t="shared" si="191"/>
        <v>0</v>
      </c>
      <c r="BQ150" s="279">
        <f t="shared" si="191"/>
        <v>0</v>
      </c>
      <c r="BR150" s="279">
        <f t="shared" si="191"/>
        <v>0</v>
      </c>
      <c r="BS150" s="279">
        <f t="shared" si="191"/>
        <v>0</v>
      </c>
      <c r="BT150" s="285">
        <f t="shared" si="191"/>
        <v>0</v>
      </c>
      <c r="BU150" s="280">
        <f t="shared" si="191"/>
        <v>0</v>
      </c>
      <c r="BV150" s="269">
        <f t="shared" si="191"/>
        <v>0</v>
      </c>
      <c r="BW150" s="269">
        <f t="shared" si="191"/>
        <v>0</v>
      </c>
      <c r="BX150" s="269">
        <f t="shared" si="191"/>
        <v>0</v>
      </c>
      <c r="BY150" s="269">
        <f t="shared" si="191"/>
        <v>0</v>
      </c>
      <c r="BZ150" s="269">
        <f t="shared" si="191"/>
        <v>0</v>
      </c>
      <c r="CA150" s="269">
        <f t="shared" si="191"/>
        <v>0</v>
      </c>
      <c r="CB150" s="270">
        <f t="shared" si="191"/>
        <v>0</v>
      </c>
      <c r="CC150" s="280">
        <f>IFERROR(IF($X150="N/A",Z150+AB150+AD150,X150+Z150+AB150+AD150),0)</f>
        <v>0</v>
      </c>
      <c r="CD150" s="285">
        <f>Y150+AA150+AC150+AE150</f>
        <v>0</v>
      </c>
    </row>
    <row r="151" spans="2:82" ht="12.6" customHeight="1" x14ac:dyDescent="0.2">
      <c r="B151" s="351"/>
      <c r="C151" s="330"/>
      <c r="D151" s="330"/>
      <c r="E151" s="330"/>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8"/>
      <c r="X151" s="335"/>
      <c r="Y151" s="308"/>
      <c r="Z151" s="308"/>
      <c r="AA151" s="308"/>
      <c r="AB151" s="308"/>
      <c r="AC151" s="308"/>
      <c r="AD151" s="308"/>
      <c r="AE151" s="350"/>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51"/>
      <c r="C152" s="330"/>
      <c r="D152" s="330"/>
      <c r="E152" s="330"/>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8"/>
      <c r="X152" s="336"/>
      <c r="Y152" s="308"/>
      <c r="Z152" s="308"/>
      <c r="AA152" s="308"/>
      <c r="AB152" s="308"/>
      <c r="AC152" s="308"/>
      <c r="AD152" s="308"/>
      <c r="AE152" s="350"/>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51">
        <v>49</v>
      </c>
      <c r="C153" s="330"/>
      <c r="D153" s="330"/>
      <c r="E153" s="330"/>
      <c r="F153" s="312" t="s">
        <v>177</v>
      </c>
      <c r="G153" s="326"/>
      <c r="H153" s="312"/>
      <c r="I153" s="312"/>
      <c r="J153" s="314">
        <f>IF(I153="N",0,I153)</f>
        <v>0</v>
      </c>
      <c r="K153" s="312"/>
      <c r="L153" s="314">
        <f>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7">
        <f>VLOOKUP(V153,vstupy!$B$17:$C$27,2,FALSE)</f>
        <v>0</v>
      </c>
      <c r="X153" s="335" t="str">
        <f>IFERROR(IF(J153=0,"N",N153/I153),0)</f>
        <v>N</v>
      </c>
      <c r="Y153" s="307">
        <f>N153</f>
        <v>0</v>
      </c>
      <c r="Z153" s="307" t="str">
        <f>IFERROR(IF(J153=0,"N",O153/I153),0)</f>
        <v>N</v>
      </c>
      <c r="AA153" s="307">
        <f>O153</f>
        <v>0</v>
      </c>
      <c r="AB153" s="307">
        <f>P153*R153</f>
        <v>0</v>
      </c>
      <c r="AC153" s="307">
        <f>IFERROR(AB153*J153,0)</f>
        <v>0</v>
      </c>
      <c r="AD153" s="348">
        <f>IF(S153&gt;0,IF(W153&gt;0,($G$6/160)*(S153/60)*W153,0),IF(W153&gt;0,($G$6/160)*((U153+U154+U155)/60)*W153,0))</f>
        <v>0</v>
      </c>
      <c r="AE153" s="349">
        <f>IFERROR(AD153*J153,0)</f>
        <v>0</v>
      </c>
      <c r="AF153" s="280">
        <f>IF($M153="In (zvyšuje náklady)",X153,0)</f>
        <v>0</v>
      </c>
      <c r="AG153" s="279">
        <f t="shared" ref="AG153:AM153" si="192">IF($M153="In (zvyšuje náklady)",Y153,0)</f>
        <v>0</v>
      </c>
      <c r="AH153" s="279">
        <f t="shared" si="192"/>
        <v>0</v>
      </c>
      <c r="AI153" s="279">
        <f t="shared" si="192"/>
        <v>0</v>
      </c>
      <c r="AJ153" s="279">
        <f t="shared" si="192"/>
        <v>0</v>
      </c>
      <c r="AK153" s="279">
        <f t="shared" si="192"/>
        <v>0</v>
      </c>
      <c r="AL153" s="279">
        <f t="shared" si="192"/>
        <v>0</v>
      </c>
      <c r="AM153" s="285">
        <f t="shared" si="192"/>
        <v>0</v>
      </c>
      <c r="AN153" s="296" t="str">
        <f t="shared" ref="AN153:AU153" si="193">IF($M153="In (zvyšuje náklady)",0,X153)</f>
        <v>N</v>
      </c>
      <c r="AO153" s="296">
        <f t="shared" si="193"/>
        <v>0</v>
      </c>
      <c r="AP153" s="296" t="str">
        <f t="shared" si="193"/>
        <v>N</v>
      </c>
      <c r="AQ153" s="296">
        <f t="shared" si="193"/>
        <v>0</v>
      </c>
      <c r="AR153" s="296">
        <f t="shared" si="193"/>
        <v>0</v>
      </c>
      <c r="AS153" s="296">
        <f t="shared" si="193"/>
        <v>0</v>
      </c>
      <c r="AT153" s="296">
        <f t="shared" si="193"/>
        <v>0</v>
      </c>
      <c r="AU153" s="294">
        <f t="shared" si="193"/>
        <v>0</v>
      </c>
      <c r="AV153" s="280">
        <f t="shared" ref="AV153:BB153" si="194">IF($L153&gt;0,AF153,0)</f>
        <v>0</v>
      </c>
      <c r="AW153" s="279">
        <f>IF($L153&gt;0,$L153*AV153,0)</f>
        <v>0</v>
      </c>
      <c r="AX153" s="279">
        <f t="shared" si="194"/>
        <v>0</v>
      </c>
      <c r="AY153" s="279">
        <f>IF($L153&gt;0,$L153*AX153,0)</f>
        <v>0</v>
      </c>
      <c r="AZ153" s="279">
        <f t="shared" si="194"/>
        <v>0</v>
      </c>
      <c r="BA153" s="279">
        <f>IF($L153&gt;0,$L153*AZ153,0)</f>
        <v>0</v>
      </c>
      <c r="BB153" s="279">
        <f t="shared" si="194"/>
        <v>0</v>
      </c>
      <c r="BC153" s="285">
        <f>IF($L153&gt;0,$L153*BB153,0)</f>
        <v>0</v>
      </c>
      <c r="BD153" s="280">
        <f>IF($L153&gt;0,AN153,0)</f>
        <v>0</v>
      </c>
      <c r="BE153" s="279">
        <f>IF($L153&gt;0,$L153*BD153,0)</f>
        <v>0</v>
      </c>
      <c r="BF153" s="279">
        <f>IF($L153&gt;0,AP153,0)</f>
        <v>0</v>
      </c>
      <c r="BG153" s="279">
        <f>IF($L153&gt;0,$L153*BF153,0)</f>
        <v>0</v>
      </c>
      <c r="BH153" s="279">
        <f>IF($L153&gt;0,AR153,0)</f>
        <v>0</v>
      </c>
      <c r="BI153" s="279">
        <f>IF($L153&gt;0,$L153*BH153,0)</f>
        <v>0</v>
      </c>
      <c r="BJ153" s="279">
        <f>IF($L153&gt;0,AT153,0)</f>
        <v>0</v>
      </c>
      <c r="BK153" s="285">
        <f>IF($L153&gt;0,$L153*BJ153,0)</f>
        <v>0</v>
      </c>
      <c r="BL153" s="304">
        <f>IF(F153=vstupy!F$6,"1",0)</f>
        <v>0</v>
      </c>
      <c r="BM153" s="280">
        <f t="shared" ref="BM153:CB153" si="195">IF($BL153="1",AF153,0)</f>
        <v>0</v>
      </c>
      <c r="BN153" s="279">
        <f t="shared" si="195"/>
        <v>0</v>
      </c>
      <c r="BO153" s="279">
        <f t="shared" si="195"/>
        <v>0</v>
      </c>
      <c r="BP153" s="279">
        <f t="shared" si="195"/>
        <v>0</v>
      </c>
      <c r="BQ153" s="279">
        <f t="shared" si="195"/>
        <v>0</v>
      </c>
      <c r="BR153" s="279">
        <f t="shared" si="195"/>
        <v>0</v>
      </c>
      <c r="BS153" s="279">
        <f t="shared" si="195"/>
        <v>0</v>
      </c>
      <c r="BT153" s="285">
        <f t="shared" si="195"/>
        <v>0</v>
      </c>
      <c r="BU153" s="280">
        <f t="shared" si="195"/>
        <v>0</v>
      </c>
      <c r="BV153" s="269">
        <f t="shared" si="195"/>
        <v>0</v>
      </c>
      <c r="BW153" s="269">
        <f t="shared" si="195"/>
        <v>0</v>
      </c>
      <c r="BX153" s="269">
        <f t="shared" si="195"/>
        <v>0</v>
      </c>
      <c r="BY153" s="269">
        <f t="shared" si="195"/>
        <v>0</v>
      </c>
      <c r="BZ153" s="269">
        <f t="shared" si="195"/>
        <v>0</v>
      </c>
      <c r="CA153" s="269">
        <f t="shared" si="195"/>
        <v>0</v>
      </c>
      <c r="CB153" s="270">
        <f t="shared" si="195"/>
        <v>0</v>
      </c>
      <c r="CC153" s="280">
        <f>IFERROR(IF($X153="N/A",Z153+AB153+AD153,X153+Z153+AB153+AD153),0)</f>
        <v>0</v>
      </c>
      <c r="CD153" s="285">
        <f>Y153+AA153+AC153+AE153</f>
        <v>0</v>
      </c>
    </row>
    <row r="154" spans="2:82" ht="12.6" customHeight="1" x14ac:dyDescent="0.2">
      <c r="B154" s="351"/>
      <c r="C154" s="330"/>
      <c r="D154" s="330"/>
      <c r="E154" s="330"/>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8"/>
      <c r="X154" s="335"/>
      <c r="Y154" s="308"/>
      <c r="Z154" s="308"/>
      <c r="AA154" s="308"/>
      <c r="AB154" s="308"/>
      <c r="AC154" s="308"/>
      <c r="AD154" s="308"/>
      <c r="AE154" s="350"/>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51"/>
      <c r="C155" s="330"/>
      <c r="D155" s="330"/>
      <c r="E155" s="330"/>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8"/>
      <c r="X155" s="336"/>
      <c r="Y155" s="308"/>
      <c r="Z155" s="308"/>
      <c r="AA155" s="308"/>
      <c r="AB155" s="308"/>
      <c r="AC155" s="308"/>
      <c r="AD155" s="308"/>
      <c r="AE155" s="350"/>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51">
        <v>50</v>
      </c>
      <c r="C156" s="330"/>
      <c r="D156" s="330"/>
      <c r="E156" s="330"/>
      <c r="F156" s="312" t="s">
        <v>177</v>
      </c>
      <c r="G156" s="326"/>
      <c r="H156" s="312"/>
      <c r="I156" s="312"/>
      <c r="J156" s="314">
        <f>IF(I156="N",0,I156)</f>
        <v>0</v>
      </c>
      <c r="K156" s="312"/>
      <c r="L156" s="314">
        <f>IF(K156="N",0,K156)</f>
        <v>0</v>
      </c>
      <c r="M156" s="312" t="s">
        <v>177</v>
      </c>
      <c r="N156" s="312"/>
      <c r="O156" s="312"/>
      <c r="P156" s="315"/>
      <c r="Q156" s="313" t="s">
        <v>50</v>
      </c>
      <c r="R156" s="311">
        <f>VLOOKUP(Q156,vstupy!$B$17:$C$27,2,FALSE)</f>
        <v>0</v>
      </c>
      <c r="S156" s="312"/>
      <c r="T156" s="153" t="s">
        <v>51</v>
      </c>
      <c r="U156" s="218">
        <f>IFERROR(VLOOKUP(T156,vstupy!$B$2:$C$12,2,FALSE),0)</f>
        <v>0</v>
      </c>
      <c r="V156" s="313" t="s">
        <v>50</v>
      </c>
      <c r="W156" s="337">
        <f>VLOOKUP(V156,vstupy!$B$17:$C$27,2,FALSE)</f>
        <v>0</v>
      </c>
      <c r="X156" s="335" t="str">
        <f>IFERROR(IF(J156=0,"N",N156/I156),0)</f>
        <v>N</v>
      </c>
      <c r="Y156" s="307">
        <f>N156</f>
        <v>0</v>
      </c>
      <c r="Z156" s="307" t="str">
        <f>IFERROR(IF(J156=0,"N",O156/I156),0)</f>
        <v>N</v>
      </c>
      <c r="AA156" s="307">
        <f>O156</f>
        <v>0</v>
      </c>
      <c r="AB156" s="307">
        <f>P156*R156</f>
        <v>0</v>
      </c>
      <c r="AC156" s="307">
        <f>IFERROR(AB156*J156,0)</f>
        <v>0</v>
      </c>
      <c r="AD156" s="348">
        <f>IF(S156&gt;0,IF(W156&gt;0,($G$6/160)*(S156/60)*W156,0),IF(W156&gt;0,($G$6/160)*((U156+U157+U158)/60)*W156,0))</f>
        <v>0</v>
      </c>
      <c r="AE156" s="349">
        <f>IFERROR(AD156*J156,0)</f>
        <v>0</v>
      </c>
      <c r="AF156" s="280">
        <f>IF($M156="In (zvyšuje náklady)",X156,0)</f>
        <v>0</v>
      </c>
      <c r="AG156" s="279">
        <f t="shared" ref="AG156:AM156" si="196">IF($M156="In (zvyšuje náklady)",Y156,0)</f>
        <v>0</v>
      </c>
      <c r="AH156" s="279">
        <f t="shared" si="196"/>
        <v>0</v>
      </c>
      <c r="AI156" s="279">
        <f t="shared" si="196"/>
        <v>0</v>
      </c>
      <c r="AJ156" s="279">
        <f t="shared" si="196"/>
        <v>0</v>
      </c>
      <c r="AK156" s="279">
        <f t="shared" si="196"/>
        <v>0</v>
      </c>
      <c r="AL156" s="279">
        <f t="shared" si="196"/>
        <v>0</v>
      </c>
      <c r="AM156" s="285">
        <f t="shared" si="196"/>
        <v>0</v>
      </c>
      <c r="AN156" s="296" t="str">
        <f t="shared" ref="AN156:AU156" si="197">IF($M156="In (zvyšuje náklady)",0,X156)</f>
        <v>N</v>
      </c>
      <c r="AO156" s="296">
        <f t="shared" si="197"/>
        <v>0</v>
      </c>
      <c r="AP156" s="296" t="str">
        <f t="shared" si="197"/>
        <v>N</v>
      </c>
      <c r="AQ156" s="296">
        <f t="shared" si="197"/>
        <v>0</v>
      </c>
      <c r="AR156" s="296">
        <f t="shared" si="197"/>
        <v>0</v>
      </c>
      <c r="AS156" s="296">
        <f t="shared" si="197"/>
        <v>0</v>
      </c>
      <c r="AT156" s="296">
        <f t="shared" si="197"/>
        <v>0</v>
      </c>
      <c r="AU156" s="294">
        <f t="shared" si="197"/>
        <v>0</v>
      </c>
      <c r="AV156" s="280">
        <f t="shared" ref="AV156:BB156" si="198">IF($L156&gt;0,AF156,0)</f>
        <v>0</v>
      </c>
      <c r="AW156" s="279">
        <f>IF($L156&gt;0,$L156*AV156,0)</f>
        <v>0</v>
      </c>
      <c r="AX156" s="279">
        <f t="shared" si="198"/>
        <v>0</v>
      </c>
      <c r="AY156" s="279">
        <f>IF($L156&gt;0,$L156*AX156,0)</f>
        <v>0</v>
      </c>
      <c r="AZ156" s="279">
        <f t="shared" si="198"/>
        <v>0</v>
      </c>
      <c r="BA156" s="279">
        <f>IF($L156&gt;0,$L156*AZ156,0)</f>
        <v>0</v>
      </c>
      <c r="BB156" s="279">
        <f t="shared" si="198"/>
        <v>0</v>
      </c>
      <c r="BC156" s="285">
        <f>IF($L156&gt;0,$L156*BB156,0)</f>
        <v>0</v>
      </c>
      <c r="BD156" s="280">
        <f>IF($L156&gt;0,AN156,0)</f>
        <v>0</v>
      </c>
      <c r="BE156" s="279">
        <f>IF($L156&gt;0,$L156*BD156,0)</f>
        <v>0</v>
      </c>
      <c r="BF156" s="279">
        <f>IF($L156&gt;0,AP156,0)</f>
        <v>0</v>
      </c>
      <c r="BG156" s="279">
        <f>IF($L156&gt;0,$L156*BF156,0)</f>
        <v>0</v>
      </c>
      <c r="BH156" s="279">
        <f>IF($L156&gt;0,AR156,0)</f>
        <v>0</v>
      </c>
      <c r="BI156" s="279">
        <f>IF($L156&gt;0,$L156*BH156,0)</f>
        <v>0</v>
      </c>
      <c r="BJ156" s="279">
        <f>IF($L156&gt;0,AT156,0)</f>
        <v>0</v>
      </c>
      <c r="BK156" s="285">
        <f>IF($L156&gt;0,$L156*BJ156,0)</f>
        <v>0</v>
      </c>
      <c r="BL156" s="304">
        <f>IF(F156=vstupy!F$6,"1",0)</f>
        <v>0</v>
      </c>
      <c r="BM156" s="280">
        <f t="shared" ref="BM156:CB156" si="199">IF($BL156="1",AF156,0)</f>
        <v>0</v>
      </c>
      <c r="BN156" s="279">
        <f t="shared" si="199"/>
        <v>0</v>
      </c>
      <c r="BO156" s="279">
        <f t="shared" si="199"/>
        <v>0</v>
      </c>
      <c r="BP156" s="279">
        <f t="shared" si="199"/>
        <v>0</v>
      </c>
      <c r="BQ156" s="279">
        <f t="shared" si="199"/>
        <v>0</v>
      </c>
      <c r="BR156" s="279">
        <f t="shared" si="199"/>
        <v>0</v>
      </c>
      <c r="BS156" s="279">
        <f t="shared" si="199"/>
        <v>0</v>
      </c>
      <c r="BT156" s="285">
        <f t="shared" si="199"/>
        <v>0</v>
      </c>
      <c r="BU156" s="280">
        <f t="shared" si="199"/>
        <v>0</v>
      </c>
      <c r="BV156" s="269">
        <f t="shared" si="199"/>
        <v>0</v>
      </c>
      <c r="BW156" s="269">
        <f t="shared" si="199"/>
        <v>0</v>
      </c>
      <c r="BX156" s="269">
        <f t="shared" si="199"/>
        <v>0</v>
      </c>
      <c r="BY156" s="269">
        <f t="shared" si="199"/>
        <v>0</v>
      </c>
      <c r="BZ156" s="269">
        <f t="shared" si="199"/>
        <v>0</v>
      </c>
      <c r="CA156" s="269">
        <f t="shared" si="199"/>
        <v>0</v>
      </c>
      <c r="CB156" s="270">
        <f t="shared" si="199"/>
        <v>0</v>
      </c>
      <c r="CC156" s="280">
        <f>IFERROR(IF($X156="N/A",Z156+AB156+AD156,X156+Z156+AB156+AD156),0)</f>
        <v>0</v>
      </c>
      <c r="CD156" s="285">
        <f>Y156+AA156+AC156+AE156</f>
        <v>0</v>
      </c>
    </row>
    <row r="157" spans="2:82" ht="12.6" customHeight="1" x14ac:dyDescent="0.2">
      <c r="B157" s="351"/>
      <c r="C157" s="330"/>
      <c r="D157" s="330"/>
      <c r="E157" s="330"/>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8"/>
      <c r="X157" s="335"/>
      <c r="Y157" s="308"/>
      <c r="Z157" s="308"/>
      <c r="AA157" s="308"/>
      <c r="AB157" s="308"/>
      <c r="AC157" s="308"/>
      <c r="AD157" s="308"/>
      <c r="AE157" s="350"/>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51"/>
      <c r="C158" s="330"/>
      <c r="D158" s="330"/>
      <c r="E158" s="330"/>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8"/>
      <c r="X158" s="336"/>
      <c r="Y158" s="308"/>
      <c r="Z158" s="308"/>
      <c r="AA158" s="308"/>
      <c r="AB158" s="308"/>
      <c r="AC158" s="308"/>
      <c r="AD158" s="308"/>
      <c r="AE158" s="350"/>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00">SUM(AF9:AF158)</f>
        <v>0</v>
      </c>
      <c r="AG159" s="194">
        <f t="shared" si="200"/>
        <v>0</v>
      </c>
      <c r="AH159" s="194">
        <f t="shared" si="200"/>
        <v>750</v>
      </c>
      <c r="AI159" s="194">
        <f t="shared" si="200"/>
        <v>137250</v>
      </c>
      <c r="AJ159" s="194">
        <f t="shared" si="200"/>
        <v>103.75</v>
      </c>
      <c r="AK159" s="194">
        <f t="shared" si="200"/>
        <v>600210</v>
      </c>
      <c r="AL159" s="194">
        <f>SUM(AL9:AL158)</f>
        <v>21.318359375</v>
      </c>
      <c r="AM159" s="195">
        <f>SUM(AM9:AM158)</f>
        <v>70499.814453125</v>
      </c>
      <c r="AN159" s="196">
        <f t="shared" ref="AN159:AS159" si="201">SUM(AN9:AN158)</f>
        <v>0</v>
      </c>
      <c r="AO159" s="197">
        <f t="shared" si="201"/>
        <v>0</v>
      </c>
      <c r="AP159" s="197">
        <f t="shared" si="201"/>
        <v>11</v>
      </c>
      <c r="AQ159" s="197">
        <f t="shared" si="201"/>
        <v>108801</v>
      </c>
      <c r="AR159" s="197">
        <f t="shared" si="201"/>
        <v>600.75</v>
      </c>
      <c r="AS159" s="197">
        <f t="shared" si="201"/>
        <v>3007418.25</v>
      </c>
      <c r="AT159" s="197">
        <f t="shared" ref="AT159:AZ159" si="202">SUM(AT9:AT158)</f>
        <v>53.2958984375</v>
      </c>
      <c r="AU159" s="198">
        <f t="shared" si="202"/>
        <v>276906.3017578125</v>
      </c>
      <c r="AV159" s="194">
        <f t="shared" si="202"/>
        <v>0</v>
      </c>
      <c r="AW159" s="194">
        <f t="shared" si="202"/>
        <v>0</v>
      </c>
      <c r="AX159" s="194">
        <f t="shared" si="202"/>
        <v>750</v>
      </c>
      <c r="AY159" s="194">
        <f t="shared" si="202"/>
        <v>137250</v>
      </c>
      <c r="AZ159" s="194">
        <f t="shared" si="202"/>
        <v>103.75</v>
      </c>
      <c r="BA159" s="199">
        <f t="shared" ref="BA159:BK159" si="203">SUM(BA9:BA158)</f>
        <v>550210</v>
      </c>
      <c r="BB159" s="200">
        <f t="shared" si="203"/>
        <v>21.318359375</v>
      </c>
      <c r="BC159" s="195">
        <f t="shared" si="203"/>
        <v>68581.162109375</v>
      </c>
      <c r="BD159" s="194">
        <f t="shared" si="203"/>
        <v>0</v>
      </c>
      <c r="BE159" s="194">
        <f t="shared" si="203"/>
        <v>0</v>
      </c>
      <c r="BF159" s="194">
        <f t="shared" si="203"/>
        <v>11</v>
      </c>
      <c r="BG159" s="194">
        <f t="shared" si="203"/>
        <v>108801</v>
      </c>
      <c r="BH159" s="194">
        <f t="shared" si="203"/>
        <v>600.75</v>
      </c>
      <c r="BI159" s="199">
        <f t="shared" si="203"/>
        <v>3007418.25</v>
      </c>
      <c r="BJ159" s="200">
        <f t="shared" si="203"/>
        <v>53.2958984375</v>
      </c>
      <c r="BK159" s="195">
        <f t="shared" si="203"/>
        <v>276906.3017578125</v>
      </c>
      <c r="BL159" s="201"/>
      <c r="BM159" s="193">
        <f t="shared" ref="BM159:BX159" si="204">SUM(BM9:BM158)</f>
        <v>0</v>
      </c>
      <c r="BN159" s="194">
        <f t="shared" si="204"/>
        <v>0</v>
      </c>
      <c r="BO159" s="194">
        <f t="shared" si="204"/>
        <v>0</v>
      </c>
      <c r="BP159" s="194">
        <f t="shared" si="204"/>
        <v>0</v>
      </c>
      <c r="BQ159" s="194">
        <f t="shared" si="204"/>
        <v>0</v>
      </c>
      <c r="BR159" s="194">
        <f t="shared" si="204"/>
        <v>0</v>
      </c>
      <c r="BS159" s="194">
        <f>SUM(BS9:BS158)</f>
        <v>0</v>
      </c>
      <c r="BT159" s="195">
        <f>SUM(BT9:BT158)</f>
        <v>0</v>
      </c>
      <c r="BU159" s="196">
        <f t="shared" si="204"/>
        <v>0</v>
      </c>
      <c r="BV159" s="197">
        <f t="shared" si="204"/>
        <v>0</v>
      </c>
      <c r="BW159" s="197">
        <f t="shared" si="204"/>
        <v>0</v>
      </c>
      <c r="BX159" s="197">
        <f t="shared" si="204"/>
        <v>0</v>
      </c>
      <c r="BY159" s="197">
        <f t="shared" ref="BY159:CD159" si="205">SUM(BY9:BY158)</f>
        <v>0</v>
      </c>
      <c r="BZ159" s="197">
        <f t="shared" si="205"/>
        <v>0</v>
      </c>
      <c r="CA159" s="197">
        <f t="shared" si="205"/>
        <v>0</v>
      </c>
      <c r="CB159" s="202">
        <f t="shared" si="205"/>
        <v>0</v>
      </c>
      <c r="CC159" s="196">
        <f t="shared" si="205"/>
        <v>1540.1142578125</v>
      </c>
      <c r="CD159" s="198">
        <f t="shared" si="205"/>
        <v>4201085.3662109375</v>
      </c>
    </row>
    <row r="160" spans="2:82" x14ac:dyDescent="0.2">
      <c r="AC160" s="203"/>
      <c r="AK160" s="203">
        <f>AG159+AI159+AK159+AM159</f>
        <v>807959.814453125</v>
      </c>
      <c r="AS160" s="203">
        <f>AO159+AQ159+AS159+AU159</f>
        <v>3393125.5517578125</v>
      </c>
      <c r="BA160" s="203">
        <f>AW159+AY159+BA159+BC159</f>
        <v>756041.162109375</v>
      </c>
      <c r="BI160" s="203">
        <f>BE159+BG159+BI159+BK159</f>
        <v>3393125.5517578125</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4201085.3662109375</v>
      </c>
    </row>
    <row r="165" spans="3:82" ht="12.75" customHeight="1" x14ac:dyDescent="0.2">
      <c r="AQ165" s="162" t="s">
        <v>200</v>
      </c>
      <c r="AS165" s="203">
        <f>'Krok 2- Tabuľky na skopírovanie'!C10+'Krok 2- Tabuľky na skopírovanie'!E10</f>
        <v>4201085.3662109375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6"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B19" zoomScale="80" zoomScaleNormal="80" workbookViewId="0">
      <selection activeCell="B36" sqref="B36"/>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75" t="s">
        <v>113</v>
      </c>
      <c r="B1" s="375"/>
      <c r="C1" s="375"/>
      <c r="D1" s="375"/>
      <c r="E1" s="375"/>
      <c r="F1" s="375"/>
      <c r="G1" s="375"/>
      <c r="H1" s="375"/>
      <c r="I1" s="375"/>
      <c r="J1" s="375"/>
      <c r="K1" s="375"/>
      <c r="L1" s="375"/>
    </row>
    <row r="2" spans="1:12" ht="15.75" x14ac:dyDescent="0.2">
      <c r="A2" s="140"/>
      <c r="B2" s="140"/>
      <c r="C2" s="148"/>
      <c r="D2" s="140"/>
      <c r="E2" s="140"/>
      <c r="F2" s="106"/>
      <c r="G2" s="140"/>
      <c r="H2" s="140"/>
      <c r="I2" s="140"/>
      <c r="J2" s="140"/>
      <c r="K2" s="140"/>
      <c r="L2" s="140"/>
    </row>
    <row r="3" spans="1:12" ht="51" customHeight="1" x14ac:dyDescent="0.25">
      <c r="A3" s="375" t="s">
        <v>109</v>
      </c>
      <c r="B3" s="375"/>
      <c r="C3" s="375"/>
      <c r="D3" s="375"/>
      <c r="E3" s="82"/>
    </row>
    <row r="4" spans="1:12" ht="13.5" customHeight="1" thickBot="1" x14ac:dyDescent="0.25"/>
    <row r="5" spans="1:12" ht="25.5" customHeight="1" x14ac:dyDescent="0.2">
      <c r="B5" s="207" t="s">
        <v>81</v>
      </c>
      <c r="C5" s="379" t="s">
        <v>117</v>
      </c>
      <c r="D5" s="379"/>
      <c r="E5" s="368" t="s">
        <v>118</v>
      </c>
      <c r="F5" s="369"/>
    </row>
    <row r="6" spans="1:12" ht="33" customHeight="1" x14ac:dyDescent="0.2">
      <c r="B6" s="208" t="s">
        <v>178</v>
      </c>
      <c r="C6" s="370">
        <f>'Krok 1- Kalkulačka '!AG159</f>
        <v>0</v>
      </c>
      <c r="D6" s="370"/>
      <c r="E6" s="362">
        <f>'Krok 1- Kalkulačka '!AO159</f>
        <v>0</v>
      </c>
      <c r="F6" s="363"/>
    </row>
    <row r="7" spans="1:12" ht="15" customHeight="1" x14ac:dyDescent="0.2">
      <c r="B7" s="208" t="s">
        <v>179</v>
      </c>
      <c r="C7" s="370">
        <f>'Krok 1- Kalkulačka '!AI159</f>
        <v>137250</v>
      </c>
      <c r="D7" s="370"/>
      <c r="E7" s="362">
        <f>'Krok 1- Kalkulačka '!AQ159</f>
        <v>108801</v>
      </c>
      <c r="F7" s="363"/>
    </row>
    <row r="8" spans="1:12" ht="15" customHeight="1" x14ac:dyDescent="0.2">
      <c r="B8" s="208" t="s">
        <v>98</v>
      </c>
      <c r="C8" s="370">
        <f>'Krok 1- Kalkulačka '!AK159</f>
        <v>600210</v>
      </c>
      <c r="D8" s="370"/>
      <c r="E8" s="362">
        <f>'Krok 1- Kalkulačka '!AS159</f>
        <v>3007418.25</v>
      </c>
      <c r="F8" s="363"/>
    </row>
    <row r="9" spans="1:12" ht="15" customHeight="1" x14ac:dyDescent="0.2">
      <c r="B9" s="208" t="s">
        <v>99</v>
      </c>
      <c r="C9" s="370">
        <f>'Krok 1- Kalkulačka '!AM159</f>
        <v>70499.814453125</v>
      </c>
      <c r="D9" s="370"/>
      <c r="E9" s="362">
        <f>'Krok 1- Kalkulačka '!AU159</f>
        <v>276906.3017578125</v>
      </c>
      <c r="F9" s="363"/>
    </row>
    <row r="10" spans="1:12" ht="15" customHeight="1" x14ac:dyDescent="0.2">
      <c r="B10" s="208" t="s">
        <v>100</v>
      </c>
      <c r="C10" s="370">
        <f>SUM(C6:C9)</f>
        <v>807959.814453125</v>
      </c>
      <c r="D10" s="370"/>
      <c r="E10" s="362">
        <f>SUM(E6:E9)</f>
        <v>3393125.5517578125</v>
      </c>
      <c r="F10" s="363"/>
    </row>
    <row r="11" spans="1:12" ht="15" customHeight="1" x14ac:dyDescent="0.2">
      <c r="B11" s="208" t="s">
        <v>84</v>
      </c>
      <c r="C11" s="370"/>
      <c r="D11" s="370"/>
      <c r="E11" s="362"/>
      <c r="F11" s="363"/>
    </row>
    <row r="12" spans="1:12" ht="30.75" customHeight="1" x14ac:dyDescent="0.2">
      <c r="B12" s="208" t="s">
        <v>114</v>
      </c>
      <c r="C12" s="370">
        <f>'Krok 1- Kalkulačka '!BA160</f>
        <v>756041.162109375</v>
      </c>
      <c r="D12" s="370"/>
      <c r="E12" s="362">
        <f>'Krok 1- Kalkulačka '!BI160</f>
        <v>3393125.5517578125</v>
      </c>
      <c r="F12" s="363"/>
    </row>
    <row r="13" spans="1:12" ht="49.5" customHeight="1" thickBot="1" x14ac:dyDescent="0.25">
      <c r="B13" s="209" t="s">
        <v>192</v>
      </c>
      <c r="C13" s="371">
        <f>'Krok 1- Kalkulačka '!BR161</f>
        <v>0</v>
      </c>
      <c r="D13" s="371"/>
      <c r="E13" s="364">
        <f>'Krok 1- Kalkulačka '!BZ160</f>
        <v>0</v>
      </c>
      <c r="F13" s="365"/>
    </row>
    <row r="14" spans="1:12" ht="13.5" customHeight="1" thickBot="1" x14ac:dyDescent="0.25">
      <c r="B14" s="210"/>
      <c r="C14" s="211"/>
      <c r="D14" s="211"/>
      <c r="E14" s="211"/>
      <c r="F14" s="211"/>
    </row>
    <row r="15" spans="1:12" ht="16.5" customHeight="1" x14ac:dyDescent="0.2">
      <c r="B15" s="212" t="s">
        <v>115</v>
      </c>
      <c r="C15" s="372" t="s">
        <v>72</v>
      </c>
      <c r="D15" s="372"/>
      <c r="E15" s="366" t="s">
        <v>71</v>
      </c>
      <c r="F15" s="367"/>
    </row>
    <row r="16" spans="1:12" ht="17.25" customHeight="1" thickBot="1" x14ac:dyDescent="0.25">
      <c r="B16" s="213" t="s">
        <v>116</v>
      </c>
      <c r="C16" s="373">
        <f>C7+C8+C9-C13</f>
        <v>807959.814453125</v>
      </c>
      <c r="D16" s="373"/>
      <c r="E16" s="360">
        <f>E7+E8+E9-E13</f>
        <v>3393125.5517578125</v>
      </c>
      <c r="F16" s="361"/>
    </row>
    <row r="17" spans="1:12" ht="15" x14ac:dyDescent="0.2">
      <c r="A17" s="90"/>
    </row>
    <row r="19" spans="1:12" ht="15.75" x14ac:dyDescent="0.2">
      <c r="A19" s="375" t="s">
        <v>101</v>
      </c>
      <c r="B19" s="375"/>
      <c r="C19" s="375"/>
      <c r="D19" s="375"/>
      <c r="E19" s="375"/>
      <c r="F19" s="375"/>
      <c r="G19" s="375"/>
      <c r="H19" s="375"/>
      <c r="I19" s="375"/>
      <c r="J19" s="375"/>
      <c r="K19" s="375"/>
    </row>
    <row r="20" spans="1:12" x14ac:dyDescent="0.2">
      <c r="A20" s="374" t="s">
        <v>97</v>
      </c>
      <c r="B20" s="374" t="str">
        <f>'Krok 1- Kalkulačka '!C7</f>
        <v>Zrozumiteľný a stručný opis regulácie 
(dôvod zvýšenia/zníženia nákladov na PP)</v>
      </c>
      <c r="C20" s="376" t="s">
        <v>207</v>
      </c>
      <c r="D20" s="376" t="s">
        <v>206</v>
      </c>
      <c r="E20" s="374" t="s">
        <v>108</v>
      </c>
      <c r="F20" s="374" t="s">
        <v>160</v>
      </c>
      <c r="G20" s="374" t="s">
        <v>102</v>
      </c>
      <c r="H20" s="374" t="s">
        <v>162</v>
      </c>
      <c r="I20" s="374" t="s">
        <v>163</v>
      </c>
      <c r="J20" s="374" t="s">
        <v>106</v>
      </c>
      <c r="K20" s="374" t="s">
        <v>107</v>
      </c>
      <c r="L20" s="374" t="s">
        <v>208</v>
      </c>
    </row>
    <row r="21" spans="1:12" x14ac:dyDescent="0.2">
      <c r="A21" s="374"/>
      <c r="B21" s="374"/>
      <c r="C21" s="377"/>
      <c r="D21" s="377"/>
      <c r="E21" s="374"/>
      <c r="F21" s="374"/>
      <c r="G21" s="374"/>
      <c r="H21" s="374"/>
      <c r="I21" s="374"/>
      <c r="J21" s="374"/>
      <c r="K21" s="374"/>
      <c r="L21" s="374"/>
    </row>
    <row r="22" spans="1:12" x14ac:dyDescent="0.2">
      <c r="A22" s="374"/>
      <c r="B22" s="374"/>
      <c r="C22" s="377"/>
      <c r="D22" s="377"/>
      <c r="E22" s="374"/>
      <c r="F22" s="374"/>
      <c r="G22" s="374"/>
      <c r="H22" s="374"/>
      <c r="I22" s="374"/>
      <c r="J22" s="374"/>
      <c r="K22" s="374"/>
      <c r="L22" s="374"/>
    </row>
    <row r="23" spans="1:12" x14ac:dyDescent="0.2">
      <c r="A23" s="374"/>
      <c r="B23" s="374"/>
      <c r="C23" s="377"/>
      <c r="D23" s="377"/>
      <c r="E23" s="374"/>
      <c r="F23" s="374"/>
      <c r="G23" s="374"/>
      <c r="H23" s="374"/>
      <c r="I23" s="374"/>
      <c r="J23" s="374"/>
      <c r="K23" s="374"/>
      <c r="L23" s="374"/>
    </row>
    <row r="24" spans="1:12" x14ac:dyDescent="0.2">
      <c r="A24" s="374"/>
      <c r="B24" s="374"/>
      <c r="C24" s="377"/>
      <c r="D24" s="377"/>
      <c r="E24" s="374"/>
      <c r="F24" s="374"/>
      <c r="G24" s="374"/>
      <c r="H24" s="374"/>
      <c r="I24" s="374"/>
      <c r="J24" s="374"/>
      <c r="K24" s="374"/>
      <c r="L24" s="374"/>
    </row>
    <row r="25" spans="1:12" x14ac:dyDescent="0.2">
      <c r="A25" s="374"/>
      <c r="B25" s="374"/>
      <c r="C25" s="378"/>
      <c r="D25" s="378"/>
      <c r="E25" s="374"/>
      <c r="F25" s="374"/>
      <c r="G25" s="374"/>
      <c r="H25" s="374"/>
      <c r="I25" s="374"/>
      <c r="J25" s="374"/>
      <c r="K25" s="374"/>
      <c r="L25" s="374"/>
    </row>
    <row r="26" spans="1:12" ht="13.5" customHeight="1" x14ac:dyDescent="0.2">
      <c r="A26" s="223">
        <f>'Krok 1- Kalkulačka '!B9</f>
        <v>1</v>
      </c>
      <c r="B26" s="223" t="str">
        <f>'Krok 1- Kalkulačka '!C9</f>
        <v xml:space="preserve">Preukázanie výšky predpokladaných nákladov na nápravnú činnosť vrátane vypracovania analýzy/posudku </v>
      </c>
      <c r="C26" s="223" t="str">
        <f>'Krok 1- Kalkulačka '!D9</f>
        <v>359/2007 Z. z.</v>
      </c>
      <c r="D26" s="223" t="str">
        <f>'Krok 1- Kalkulačka '!E9</f>
        <v>§ 36</v>
      </c>
      <c r="E26" s="223" t="str">
        <f>'Krok 1- Kalkulačka '!F9</f>
        <v>SK</v>
      </c>
      <c r="F26" s="226">
        <f>IF('Krok 1- Kalkulačka '!G9&gt;0,'Krok 1- Kalkulačka '!G9,"-")</f>
        <v>45170</v>
      </c>
      <c r="G26" s="223" t="str">
        <f>'Krok 1- Kalkulačka '!H9</f>
        <v>Prevádzkovatelia pracovných činností podľa § 1 ods. 2 zákona, ktoré vyžadujú súhlas/povolenie (veľké podniky, MSP)</v>
      </c>
      <c r="H26" s="224">
        <f>'Krok 1- Kalkulačka '!I9</f>
        <v>6000</v>
      </c>
      <c r="I26" s="224">
        <f>'Krok 1- Kalkulačka '!K9</f>
        <v>5500</v>
      </c>
      <c r="J26" s="225">
        <f>IF($L26="In (zvyšuje náklady)",'Krok 1- Kalkulačka '!CC9,'Krok 1- Kalkulačka '!CC9)</f>
        <v>103.83730468749999</v>
      </c>
      <c r="K26" s="225">
        <f>IF($L26="In (zvyšuje náklady)",'Krok 1- Kalkulačka '!CD9,'Krok 1- Kalkulačka '!CD9)</f>
        <v>623023.828125</v>
      </c>
      <c r="L26" s="223" t="str">
        <f>'Krok 1- Kalkulačka '!M9</f>
        <v>In (zvyšuje náklady)</v>
      </c>
    </row>
    <row r="27" spans="1:12" ht="25.5" x14ac:dyDescent="0.2">
      <c r="A27" s="223">
        <f>'Krok 1- Kalkulačka '!B12</f>
        <v>2</v>
      </c>
      <c r="B27" s="223" t="str">
        <f>'Krok 1- Kalkulačka '!C12</f>
        <v>Zrušenie povinnosti finančného krytia zodpovednosti za environmentálnu škodu</v>
      </c>
      <c r="C27" s="223" t="str">
        <f>'Krok 1- Kalkulačka '!D12</f>
        <v>359/2007 Z.z.</v>
      </c>
      <c r="D27" s="223" t="str">
        <f>'Krok 1- Kalkulačka '!E12</f>
        <v>§ 13 ods. 2</v>
      </c>
      <c r="E27" s="223" t="str">
        <f>'Krok 1- Kalkulačka '!F12</f>
        <v>SK</v>
      </c>
      <c r="F27" s="226">
        <f>IF('Krok 1- Kalkulačka '!G12&gt;0,'Krok 1- Kalkulačka '!G12,"-")</f>
        <v>45170</v>
      </c>
      <c r="G27" s="223" t="str">
        <f>'Krok 1- Kalkulačka '!H12</f>
        <v>Prevádzkovatelia pracovných činností podľa § 1 ods. 2 zákona, ktoré vyžadujú súhlas/povolenie (MSP)</v>
      </c>
      <c r="H27" s="224">
        <f>'Krok 1- Kalkulačka '!I12</f>
        <v>5000</v>
      </c>
      <c r="I27" s="224">
        <f>'Krok 1- Kalkulačka '!K12</f>
        <v>5000</v>
      </c>
      <c r="J27" s="225">
        <f>IF($L27="In (zvyšuje náklady)",'Krok 1- Kalkulačka '!CC12,'Krok 1- Kalkulačka '!CC12)</f>
        <v>651.1640625</v>
      </c>
      <c r="K27" s="225">
        <f>IF($L27="In (zvyšuje náklady)",'Krok 1- Kalkulačka '!CD12,'Krok 1- Kalkulačka '!CD12)</f>
        <v>3255820.3125</v>
      </c>
      <c r="L27" s="223" t="str">
        <f>'Krok 1- Kalkulačka '!M12</f>
        <v>Out (znižuje náklady)</v>
      </c>
    </row>
    <row r="28" spans="1:12" ht="102" x14ac:dyDescent="0.2">
      <c r="A28" s="223">
        <f>'Krok 1- Kalkulačka '!B15</f>
        <v>3</v>
      </c>
      <c r="B28" s="223" t="str">
        <f>'Krok 1- Kalkulačka '!C15</f>
        <v>Navýšenie správneho poplatku pri vydaní rozhodnutia o udelení povolenia na cezhraničný pohyb odpadov38)</v>
      </c>
      <c r="C28" s="223" t="str">
        <f>'Krok 1- Kalkulačka '!D15</f>
        <v xml:space="preserve">zákon č. 145/1995 Z. z. </v>
      </c>
      <c r="D28" s="223" t="str">
        <f>'Krok 1- Kalkulačka '!E15</f>
        <v xml:space="preserve">Sadzobník správnych poplatkov časť X. Životné prostredie, položka 162 písm. v) </v>
      </c>
      <c r="E28" s="223" t="str">
        <f>'Krok 1- Kalkulačka '!F15</f>
        <v>SK</v>
      </c>
      <c r="F28" s="226">
        <f>IF('Krok 1- Kalkulačka '!G15&gt;0,'Krok 1- Kalkulačka '!G15,"-")</f>
        <v>45170</v>
      </c>
      <c r="G28" s="223" t="str">
        <f>'Krok 1- Kalkulačka '!H15</f>
        <v>fyzická osoba - podnikateľ, resp. právnická osoba</v>
      </c>
      <c r="H28" s="224">
        <f>'Krok 1- Kalkulačka '!I15</f>
        <v>183</v>
      </c>
      <c r="I28" s="224">
        <f>'Krok 1- Kalkulačka '!K15</f>
        <v>183</v>
      </c>
      <c r="J28" s="225">
        <f>IF($L28="In (zvyšuje náklady)",'Krok 1- Kalkulačka '!CC15,'Krok 1- Kalkulačka '!CC15)</f>
        <v>450</v>
      </c>
      <c r="K28" s="225">
        <f>IF($L28="In (zvyšuje náklady)",'Krok 1- Kalkulačka '!CD15,'Krok 1- Kalkulačka '!CD15)</f>
        <v>82350</v>
      </c>
      <c r="L28" s="223" t="str">
        <f>'Krok 1- Kalkulačka '!M15</f>
        <v>In (zvyšuje náklady)</v>
      </c>
    </row>
    <row r="29" spans="1:12" ht="102" x14ac:dyDescent="0.2">
      <c r="A29" s="223">
        <f>'Krok 1- Kalkulačka '!B18</f>
        <v>4</v>
      </c>
      <c r="B29" s="223" t="str">
        <f>'Krok 1- Kalkulačka '!C18</f>
        <v>Zavedenie správneho poplatku pri vydaní zmeny po udelení súhlasu na cezhraničný pohyb odpadov38) odpadov vhodných na využitie v domácnosti</v>
      </c>
      <c r="C29" s="223" t="str">
        <f>'Krok 1- Kalkulačka '!D18</f>
        <v xml:space="preserve">zákon č. 145/1995 Z. z. </v>
      </c>
      <c r="D29" s="223" t="str">
        <f>'Krok 1- Kalkulačka '!E18</f>
        <v xml:space="preserve">Sadzobník správnych poplatkov časť X. Životné prostredie, položka 162 písm. al) </v>
      </c>
      <c r="E29" s="223" t="str">
        <f>'Krok 1- Kalkulačka '!F18</f>
        <v>SK</v>
      </c>
      <c r="F29" s="226">
        <f>IF('Krok 1- Kalkulačka '!G18&gt;0,'Krok 1- Kalkulačka '!G18,"-")</f>
        <v>45170</v>
      </c>
      <c r="G29" s="223" t="str">
        <f>'Krok 1- Kalkulačka '!H18</f>
        <v>fyzická osoba - podnikateľ, resp. právnická osoba</v>
      </c>
      <c r="H29" s="224">
        <f>'Krok 1- Kalkulačka '!I18</f>
        <v>183</v>
      </c>
      <c r="I29" s="224">
        <f>'Krok 1- Kalkulačka '!K18</f>
        <v>183</v>
      </c>
      <c r="J29" s="225">
        <f>IF($L29="In (zvyšuje náklady)",'Krok 1- Kalkulačka '!CC18,'Krok 1- Kalkulačka '!CC18)</f>
        <v>300</v>
      </c>
      <c r="K29" s="225">
        <f>IF($L29="In (zvyšuje náklady)",'Krok 1- Kalkulačka '!CD18,'Krok 1- Kalkulačka '!CD18)</f>
        <v>54900</v>
      </c>
      <c r="L29" s="223" t="str">
        <f>'Krok 1- Kalkulačka '!M18</f>
        <v>In (zvyšuje náklady)</v>
      </c>
    </row>
    <row r="30" spans="1:12" ht="102" x14ac:dyDescent="0.2">
      <c r="A30" s="223">
        <f>'Krok 1- Kalkulačka '!B21</f>
        <v>5</v>
      </c>
      <c r="B30" s="223" t="str">
        <f>'Krok 1- Kalkulačka '!C21</f>
        <v>Vypustenie poplatku pri vydávaní rozhodnutia o udelení súhlasu na odovzdávanie odpadov vhodných na využitie v domácnosti</v>
      </c>
      <c r="C30" s="223" t="str">
        <f>'Krok 1- Kalkulačka '!D21</f>
        <v xml:space="preserve">zákon č. 145/1995 Z. z. </v>
      </c>
      <c r="D30" s="223" t="str">
        <f>'Krok 1- Kalkulačka '!E21</f>
        <v xml:space="preserve">Sadzobník správnych poplatkov časť X. Životné prostredie, položka 162 písm. o) </v>
      </c>
      <c r="E30" s="223" t="str">
        <f>'Krok 1- Kalkulačka '!F21</f>
        <v>SK</v>
      </c>
      <c r="F30" s="226">
        <f>IF('Krok 1- Kalkulačka '!G21&gt;0,'Krok 1- Kalkulačka '!G21,"-")</f>
        <v>45170</v>
      </c>
      <c r="G30" s="223" t="str">
        <f>'Krok 1- Kalkulačka '!H21</f>
        <v>fyzická osoba - podnikateľ, resp. právnická osoba</v>
      </c>
      <c r="H30" s="224">
        <f>'Krok 1- Kalkulačka '!I21</f>
        <v>9891</v>
      </c>
      <c r="I30" s="224">
        <f>'Krok 1- Kalkulačka '!K21</f>
        <v>9891</v>
      </c>
      <c r="J30" s="225">
        <f>IF($L30="In (zvyšuje náklady)",'Krok 1- Kalkulačka '!CC21,'Krok 1- Kalkulačka '!CC21)</f>
        <v>11</v>
      </c>
      <c r="K30" s="225">
        <f>IF($L30="In (zvyšuje náklady)",'Krok 1- Kalkulačka '!CD21,'Krok 1- Kalkulačka '!CD21)</f>
        <v>108801</v>
      </c>
      <c r="L30" s="223" t="str">
        <f>'Krok 1- Kalkulačka '!M21</f>
        <v>Out (znižuje náklady)</v>
      </c>
    </row>
    <row r="31" spans="1:12" ht="38.25" x14ac:dyDescent="0.2">
      <c r="A31" s="223">
        <f>'Krok 1- Kalkulačka '!B24</f>
        <v>6</v>
      </c>
      <c r="B31" s="223" t="str">
        <f>'Krok 1- Kalkulačka '!C24</f>
        <v>Rozširujúca povinnosť prevádzkovateľa skládky odpadov, týkajúca sa podávania žiadostí o zmenu prevádzkovateľa</v>
      </c>
      <c r="C31" s="223" t="str">
        <f>'Krok 1- Kalkulačka '!D24</f>
        <v>zákon č. 39/2013 Z. z.</v>
      </c>
      <c r="D31" s="223" t="str">
        <f>'Krok 1- Kalkulačka '!E24</f>
        <v>§ 26b</v>
      </c>
      <c r="E31" s="223" t="str">
        <f>'Krok 1- Kalkulačka '!F24</f>
        <v>SK</v>
      </c>
      <c r="F31" s="226">
        <f>IF('Krok 1- Kalkulačka '!G24&gt;0,'Krok 1- Kalkulačka '!G24,"-")</f>
        <v>45170</v>
      </c>
      <c r="G31" s="223" t="str">
        <f>'Krok 1- Kalkulačka '!H24</f>
        <v>fyzická osoba - podnikateľ, resp. právnická osoba</v>
      </c>
      <c r="H31" s="224">
        <f>'Krok 1- Kalkulačka '!I24</f>
        <v>75</v>
      </c>
      <c r="I31" s="224">
        <f>'Krok 1- Kalkulačka '!K24</f>
        <v>75</v>
      </c>
      <c r="J31" s="225">
        <f>IF($L31="In (zvyšuje náklady)",'Krok 1- Kalkulačka '!CC24,'Krok 1- Kalkulačka '!CC24)</f>
        <v>2.8818359375</v>
      </c>
      <c r="K31" s="225">
        <f>IF($L31="In (zvyšuje náklady)",'Krok 1- Kalkulačka '!CD24,'Krok 1- Kalkulačka '!CD24)</f>
        <v>216.1376953125</v>
      </c>
      <c r="L31" s="223" t="str">
        <f>'Krok 1- Kalkulačka '!M24</f>
        <v>In (zvyšuje náklady)</v>
      </c>
    </row>
    <row r="32" spans="1:12" ht="38.25" x14ac:dyDescent="0.2">
      <c r="A32" s="223">
        <f>'Krok 1- Kalkulačka '!B27</f>
        <v>7</v>
      </c>
      <c r="B32" s="223" t="str">
        <f>'Krok 1- Kalkulačka '!C27</f>
        <v>Rozširujúca povinnosť prevádzkovateľa skládky odpadov, týkajúca sa poskytovania informácií o skládke odpadov</v>
      </c>
      <c r="C32" s="223" t="str">
        <f>'Krok 1- Kalkulačka '!D27</f>
        <v xml:space="preserve">zákon 39/2013 Z.z. </v>
      </c>
      <c r="D32" s="223" t="str">
        <f>'Krok 1- Kalkulačka '!E27</f>
        <v>§ 26 ods. 1 písm. g)</v>
      </c>
      <c r="E32" s="223" t="str">
        <f>'Krok 1- Kalkulačka '!F27</f>
        <v>SK</v>
      </c>
      <c r="F32" s="226">
        <f>IF('Krok 1- Kalkulačka '!G27&gt;0,'Krok 1- Kalkulačka '!G27,"-")</f>
        <v>45170</v>
      </c>
      <c r="G32" s="223" t="str">
        <f>'Krok 1- Kalkulačka '!H27</f>
        <v>fyzická osoba - podnikateľ, resp. právnická osoba</v>
      </c>
      <c r="H32" s="224">
        <f>'Krok 1- Kalkulačka '!I27</f>
        <v>75</v>
      </c>
      <c r="I32" s="224">
        <f>'Krok 1- Kalkulačka '!K27</f>
        <v>75</v>
      </c>
      <c r="J32" s="225">
        <f>IF($L32="In (zvyšuje náklady)",'Krok 1- Kalkulačka '!CC27,'Krok 1- Kalkulačka '!CC27)</f>
        <v>5.013671875</v>
      </c>
      <c r="K32" s="225">
        <f>IF($L32="In (zvyšuje náklady)",'Krok 1- Kalkulačka '!CD27,'Krok 1- Kalkulačka '!CD27)</f>
        <v>376.025390625</v>
      </c>
      <c r="L32" s="223" t="str">
        <f>'Krok 1- Kalkulačka '!M27</f>
        <v>In (zvyšuje náklady)</v>
      </c>
    </row>
    <row r="33" spans="1:12" ht="38.25" x14ac:dyDescent="0.2">
      <c r="A33" s="223">
        <f>'Krok 1- Kalkulačka '!B30</f>
        <v>8</v>
      </c>
      <c r="B33" s="223" t="str">
        <f>'Krok 1- Kalkulačka '!C30</f>
        <v>Poskytnúť informácie potrebné na vypracovanie a aktualizáciu plánu alebo programu predchádzania vzniku odpadu</v>
      </c>
      <c r="C33" s="223" t="str">
        <f>'Krok 1- Kalkulačka '!D30</f>
        <v xml:space="preserve">zákon č. 79/2015 Z. z. </v>
      </c>
      <c r="D33" s="223" t="str">
        <f>'Krok 1- Kalkulačka '!E30</f>
        <v xml:space="preserve">§ 14 ods. 1 písm. n) </v>
      </c>
      <c r="E33" s="223" t="str">
        <f>'Krok 1- Kalkulačka '!F30</f>
        <v>SK</v>
      </c>
      <c r="F33" s="226">
        <f>IF('Krok 1- Kalkulačka '!G30&gt;0,'Krok 1- Kalkulačka '!G30,"-")</f>
        <v>45170</v>
      </c>
      <c r="G33" s="223" t="str">
        <f>'Krok 1- Kalkulačka '!H30</f>
        <v>fyzická osoba - podnikateľ, resp. právnická osoba</v>
      </c>
      <c r="H33" s="224">
        <f>'Krok 1- Kalkulačka '!I30</f>
        <v>100</v>
      </c>
      <c r="I33" s="224">
        <f>'Krok 1- Kalkulačka '!K30</f>
        <v>100</v>
      </c>
      <c r="J33" s="225">
        <f>IF($L33="In (zvyšuje náklady)",'Krok 1- Kalkulačka '!CC30,'Krok 1- Kalkulačka '!CC30)</f>
        <v>2.8818359375</v>
      </c>
      <c r="K33" s="225">
        <f>IF($L33="In (zvyšuje náklady)",'Krok 1- Kalkulačka '!CD30,'Krok 1- Kalkulačka '!CD30)</f>
        <v>288.18359375</v>
      </c>
      <c r="L33" s="223" t="str">
        <f>'Krok 1- Kalkulačka '!M30</f>
        <v>In (zvyšuje náklady)</v>
      </c>
    </row>
    <row r="34" spans="1:12" ht="25.5" x14ac:dyDescent="0.2">
      <c r="A34" s="223">
        <f>'Krok 1- Kalkulačka '!B33</f>
        <v>9</v>
      </c>
      <c r="B34" s="223" t="str">
        <f>'Krok 1- Kalkulačka '!C33</f>
        <v xml:space="preserve">Elektronizácia ohlasovacej povinnosti  príjemcu nebezpečného odpadu </v>
      </c>
      <c r="C34" s="223" t="str">
        <f>'Krok 1- Kalkulačka '!D33</f>
        <v xml:space="preserve">zákon č. 79/2015 Z. z. </v>
      </c>
      <c r="D34" s="223" t="str">
        <f>'Krok 1- Kalkulačka '!E33</f>
        <v>§ 26 ods. 4</v>
      </c>
      <c r="E34" s="223" t="str">
        <f>'Krok 1- Kalkulačka '!F33</f>
        <v>SK</v>
      </c>
      <c r="F34" s="226">
        <f>IF('Krok 1- Kalkulačka '!G33&gt;0,'Krok 1- Kalkulačka '!G33,"-")</f>
        <v>45170</v>
      </c>
      <c r="G34" s="223" t="str">
        <f>'Krok 1- Kalkulačka '!H33</f>
        <v>fyzická osoba - podnikateľ, resp. právnická osoba</v>
      </c>
      <c r="H34" s="224">
        <f>'Krok 1- Kalkulačka '!I33</f>
        <v>9891</v>
      </c>
      <c r="I34" s="224">
        <f>'Krok 1- Kalkulačka '!K33</f>
        <v>9891</v>
      </c>
      <c r="J34" s="225">
        <f>IF($L34="In (zvyšuje náklady)",'Krok 1- Kalkulačka '!CC33,'Krok 1- Kalkulačka '!CC33)</f>
        <v>2.8818359375</v>
      </c>
      <c r="K34" s="225">
        <f>IF($L34="In (zvyšuje náklady)",'Krok 1- Kalkulačka '!CD33,'Krok 1- Kalkulačka '!CD33)</f>
        <v>28504.2392578125</v>
      </c>
      <c r="L34" s="223" t="str">
        <f>'Krok 1- Kalkulačka '!M33</f>
        <v>Out (znižuje náklady)</v>
      </c>
    </row>
    <row r="35" spans="1:12" ht="38.25" x14ac:dyDescent="0.2">
      <c r="A35" s="223">
        <f>'Krok 1- Kalkulačka '!B36</f>
        <v>10</v>
      </c>
      <c r="B35" s="223" t="str">
        <f>'Krok 1- Kalkulačka '!C36</f>
        <v>Rozširujúca povinnosť prevádzkovateľa skládky odpadov, týkajúca sa poskytovania informácií o skládke odpadov</v>
      </c>
      <c r="C35" s="223" t="str">
        <f>'Krok 1- Kalkulačka '!D36</f>
        <v xml:space="preserve">zákon č. 79/2015 Z. z. </v>
      </c>
      <c r="D35" s="223" t="str">
        <f>'Krok 1- Kalkulačka '!E36</f>
        <v>§ 114b ods. 2</v>
      </c>
      <c r="E35" s="223" t="str">
        <f>'Krok 1- Kalkulačka '!F36</f>
        <v>SK</v>
      </c>
      <c r="F35" s="226">
        <f>IF('Krok 1- Kalkulačka '!G36&gt;0,'Krok 1- Kalkulačka '!G36,"-")</f>
        <v>45170</v>
      </c>
      <c r="G35" s="223" t="str">
        <f>'Krok 1- Kalkulačka '!H36</f>
        <v>fyzická osoba - podnikateľ, resp. právnická osoba</v>
      </c>
      <c r="H35" s="224">
        <f>'Krok 1- Kalkulačka '!I36</f>
        <v>15</v>
      </c>
      <c r="I35" s="224">
        <f>'Krok 1- Kalkulačka '!K36</f>
        <v>15</v>
      </c>
      <c r="J35" s="225">
        <f>IF($L35="In (zvyšuje náklady)",'Krok 1- Kalkulačka '!CC36,'Krok 1- Kalkulačka '!CC36)</f>
        <v>5.013671875</v>
      </c>
      <c r="K35" s="225">
        <f>IF($L35="In (zvyšuje náklady)",'Krok 1- Kalkulačka '!CD36,'Krok 1- Kalkulačka '!CD36)</f>
        <v>75.205078125</v>
      </c>
      <c r="L35" s="223" t="str">
        <f>'Krok 1- Kalkulačka '!M36</f>
        <v>In (zvyšuje náklady)</v>
      </c>
    </row>
    <row r="36" spans="1:12" ht="38.25" x14ac:dyDescent="0.2">
      <c r="A36" s="223">
        <f>'Krok 1- Kalkulačka '!B39</f>
        <v>11</v>
      </c>
      <c r="B36" s="223" t="str">
        <f>'Krok 1- Kalkulačka '!C39</f>
        <v>Rozširujúca povinnosť prevádzkovateľa skládky odpadov, týkajúca sa podávania žiadostí o zmenu prevádzkovateľa</v>
      </c>
      <c r="C36" s="223" t="str">
        <f>'Krok 1- Kalkulačka '!D39</f>
        <v>zákon č. 79/2015 Z. z</v>
      </c>
      <c r="D36" s="223" t="str">
        <f>'Krok 1- Kalkulačka '!E39</f>
        <v>§ 19b</v>
      </c>
      <c r="E36" s="223" t="str">
        <f>'Krok 1- Kalkulačka '!F39</f>
        <v>SK</v>
      </c>
      <c r="F36" s="226">
        <f>IF('Krok 1- Kalkulačka '!G39&gt;0,'Krok 1- Kalkulačka '!G39,"-")</f>
        <v>45170</v>
      </c>
      <c r="G36" s="223" t="str">
        <f>'Krok 1- Kalkulačka '!H39</f>
        <v>fyzická osoba - podnikateľ, resp. právnická osoba</v>
      </c>
      <c r="H36" s="224">
        <f>'Krok 1- Kalkulačka '!I39</f>
        <v>15</v>
      </c>
      <c r="I36" s="224">
        <f>'Krok 1- Kalkulačka '!K39</f>
        <v>15</v>
      </c>
      <c r="J36" s="225">
        <f>IF($L36="In (zvyšuje náklady)",'Krok 1- Kalkulačka '!CC39,'Krok 1- Kalkulačka '!CC39)</f>
        <v>2.8818359375</v>
      </c>
      <c r="K36" s="225">
        <f>IF($L36="In (zvyšuje náklady)",'Krok 1- Kalkulačka '!CD39,'Krok 1- Kalkulačka '!CD39)</f>
        <v>43.2275390625</v>
      </c>
      <c r="L36" s="223" t="str">
        <f>'Krok 1- Kalkulačka '!M39</f>
        <v>In (zvyšuje náklady)</v>
      </c>
    </row>
    <row r="37" spans="1:12" ht="51" x14ac:dyDescent="0.2">
      <c r="A37" s="223">
        <f>'Krok 1- Kalkulačka '!B42</f>
        <v>12</v>
      </c>
      <c r="B37" s="223" t="str">
        <f>'Krok 1- Kalkulačka '!C42</f>
        <v>Rozširujúca povinnosť výrobcov obalov a neobalových výrobkov obstarávať ľahké a veľmi ľahké plastové tašky z biologicky rozložiteľného materiálu</v>
      </c>
      <c r="C37" s="223" t="str">
        <f>'Krok 1- Kalkulačka '!D42</f>
        <v>zákon č. 79/2015 Z. z</v>
      </c>
      <c r="D37" s="223" t="str">
        <f>'Krok 1- Kalkulačka '!E42</f>
        <v xml:space="preserve">§ 54 ods, 5 písm. c) </v>
      </c>
      <c r="E37" s="223" t="str">
        <f>'Krok 1- Kalkulačka '!F42</f>
        <v>SK</v>
      </c>
      <c r="F37" s="226">
        <f>IF('Krok 1- Kalkulačka '!G42&gt;0,'Krok 1- Kalkulačka '!G42,"-")</f>
        <v>45170</v>
      </c>
      <c r="G37" s="223" t="str">
        <f>'Krok 1- Kalkulačka '!H42</f>
        <v>fyzická osoba - podnikateľ, resp. právnická osoba</v>
      </c>
      <c r="H37" s="224">
        <f>'Krok 1- Kalkulačka '!I42</f>
        <v>18250</v>
      </c>
      <c r="I37" s="224">
        <f>'Krok 1- Kalkulačka '!K42</f>
        <v>18250</v>
      </c>
      <c r="J37" s="225">
        <f>IF($L37="In (zvyšuje náklady)",'Krok 1- Kalkulačka '!CC42,'Krok 1- Kalkulačka '!CC42)</f>
        <v>2.5582031249999999</v>
      </c>
      <c r="K37" s="225">
        <f>IF($L37="In (zvyšuje náklady)",'Krok 1- Kalkulačka '!CD42,'Krok 1- Kalkulačka '!CD42)</f>
        <v>46687.20703125</v>
      </c>
      <c r="L37" s="223" t="str">
        <f>'Krok 1- Kalkulačka '!M42</f>
        <v>In (zvyšuje náklady)</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SK</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f>'Krok 1- Kalkulačka '!F57</f>
        <v>0</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16"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81" t="s">
        <v>126</v>
      </c>
      <c r="D5" s="382"/>
      <c r="E5" s="382"/>
      <c r="F5" s="382"/>
      <c r="G5" s="382"/>
      <c r="H5" s="382"/>
      <c r="I5" s="382"/>
      <c r="J5" s="382"/>
      <c r="K5" s="382"/>
      <c r="L5" s="382"/>
      <c r="M5" s="382"/>
      <c r="N5" s="382"/>
      <c r="O5" s="382"/>
      <c r="P5" s="382"/>
      <c r="Q5" s="383"/>
    </row>
    <row r="6" spans="1:17" ht="31.5" customHeight="1" x14ac:dyDescent="0.2">
      <c r="A6" s="134"/>
      <c r="B6" s="94" t="s">
        <v>104</v>
      </c>
      <c r="C6" s="384" t="s">
        <v>172</v>
      </c>
      <c r="D6" s="384"/>
      <c r="E6" s="384"/>
      <c r="F6" s="384"/>
      <c r="G6" s="384"/>
      <c r="H6" s="384"/>
      <c r="I6" s="384"/>
      <c r="J6" s="384"/>
      <c r="K6" s="384"/>
      <c r="L6" s="384"/>
      <c r="M6" s="384"/>
      <c r="N6" s="384"/>
      <c r="O6" s="384"/>
      <c r="P6" s="384"/>
      <c r="Q6" s="384"/>
    </row>
    <row r="7" spans="1:17" ht="17.25" customHeight="1" x14ac:dyDescent="0.2">
      <c r="A7" s="134"/>
      <c r="B7" s="128" t="s">
        <v>105</v>
      </c>
      <c r="C7" s="385" t="s">
        <v>88</v>
      </c>
      <c r="D7" s="385"/>
      <c r="E7" s="385"/>
      <c r="F7" s="385"/>
      <c r="G7" s="385"/>
      <c r="H7" s="385"/>
      <c r="I7" s="385"/>
      <c r="J7" s="385"/>
      <c r="K7" s="385"/>
      <c r="L7" s="385"/>
      <c r="M7" s="385"/>
      <c r="N7" s="385"/>
      <c r="O7" s="385"/>
      <c r="P7" s="385"/>
      <c r="Q7" s="385"/>
    </row>
    <row r="8" spans="1:17" ht="18.75" customHeight="1" x14ac:dyDescent="0.2">
      <c r="A8" s="134"/>
      <c r="B8" s="128" t="s">
        <v>82</v>
      </c>
      <c r="C8" s="385" t="s">
        <v>124</v>
      </c>
      <c r="D8" s="385"/>
      <c r="E8" s="385"/>
      <c r="F8" s="385"/>
      <c r="G8" s="385"/>
      <c r="H8" s="385"/>
      <c r="I8" s="385"/>
      <c r="J8" s="385"/>
      <c r="K8" s="385"/>
      <c r="L8" s="385"/>
      <c r="M8" s="385"/>
      <c r="N8" s="385"/>
      <c r="O8" s="385"/>
      <c r="P8" s="385"/>
      <c r="Q8" s="385"/>
    </row>
    <row r="9" spans="1:17" ht="21.75" customHeight="1" x14ac:dyDescent="0.2">
      <c r="A9" s="134"/>
      <c r="B9" s="128" t="s">
        <v>119</v>
      </c>
      <c r="C9" s="385" t="s">
        <v>161</v>
      </c>
      <c r="D9" s="385"/>
      <c r="E9" s="385"/>
      <c r="F9" s="385"/>
      <c r="G9" s="385"/>
      <c r="H9" s="385"/>
      <c r="I9" s="385"/>
      <c r="J9" s="385"/>
      <c r="K9" s="385"/>
      <c r="L9" s="385"/>
      <c r="M9" s="385"/>
      <c r="N9" s="385"/>
      <c r="O9" s="385"/>
      <c r="P9" s="385"/>
      <c r="Q9" s="385"/>
    </row>
    <row r="10" spans="1:17" ht="31.5" customHeight="1" x14ac:dyDescent="0.2">
      <c r="A10" s="134"/>
      <c r="B10" s="127" t="s">
        <v>70</v>
      </c>
      <c r="C10" s="380" t="s">
        <v>87</v>
      </c>
      <c r="D10" s="380"/>
      <c r="E10" s="380"/>
      <c r="F10" s="380"/>
      <c r="G10" s="380"/>
      <c r="H10" s="380"/>
      <c r="I10" s="380"/>
      <c r="J10" s="380"/>
      <c r="K10" s="380"/>
      <c r="L10" s="380"/>
      <c r="M10" s="380"/>
      <c r="N10" s="380"/>
      <c r="O10" s="380"/>
      <c r="P10" s="380"/>
      <c r="Q10" s="380"/>
    </row>
    <row r="11" spans="1:17" ht="24.75" customHeight="1" x14ac:dyDescent="0.2">
      <c r="A11" s="134"/>
      <c r="B11" s="127" t="s">
        <v>120</v>
      </c>
      <c r="C11" s="393" t="s">
        <v>165</v>
      </c>
      <c r="D11" s="393"/>
      <c r="E11" s="393"/>
      <c r="F11" s="393"/>
      <c r="G11" s="393"/>
      <c r="H11" s="393"/>
      <c r="I11" s="393"/>
      <c r="J11" s="393"/>
      <c r="K11" s="393"/>
      <c r="L11" s="393"/>
      <c r="M11" s="393"/>
      <c r="N11" s="393"/>
      <c r="O11" s="393"/>
      <c r="P11" s="393"/>
      <c r="Q11" s="393"/>
    </row>
    <row r="12" spans="1:17" ht="43.5" customHeight="1" x14ac:dyDescent="0.2">
      <c r="A12" s="134"/>
      <c r="B12" s="128" t="s">
        <v>164</v>
      </c>
      <c r="C12" s="385" t="s">
        <v>166</v>
      </c>
      <c r="D12" s="385"/>
      <c r="E12" s="385"/>
      <c r="F12" s="385"/>
      <c r="G12" s="385"/>
      <c r="H12" s="385"/>
      <c r="I12" s="385"/>
      <c r="J12" s="385"/>
      <c r="K12" s="385"/>
      <c r="L12" s="385"/>
      <c r="M12" s="385"/>
      <c r="N12" s="385"/>
      <c r="O12" s="385"/>
      <c r="P12" s="385"/>
      <c r="Q12" s="385"/>
    </row>
    <row r="13" spans="1:17" ht="47.25" customHeight="1" x14ac:dyDescent="0.2">
      <c r="A13" s="134"/>
      <c r="B13" s="126" t="s">
        <v>122</v>
      </c>
      <c r="C13" s="394" t="s">
        <v>121</v>
      </c>
      <c r="D13" s="394"/>
      <c r="E13" s="394"/>
      <c r="F13" s="394"/>
      <c r="G13" s="394"/>
      <c r="H13" s="394"/>
      <c r="I13" s="394"/>
      <c r="J13" s="394"/>
      <c r="K13" s="394"/>
      <c r="L13" s="394"/>
      <c r="M13" s="394"/>
      <c r="N13" s="394"/>
      <c r="O13" s="394"/>
      <c r="P13" s="394"/>
      <c r="Q13" s="394"/>
    </row>
    <row r="14" spans="1:17" ht="30" customHeight="1" x14ac:dyDescent="0.2">
      <c r="A14" s="134"/>
      <c r="B14" s="128" t="s">
        <v>123</v>
      </c>
      <c r="C14" s="395" t="s">
        <v>173</v>
      </c>
      <c r="D14" s="396"/>
      <c r="E14" s="396"/>
      <c r="F14" s="396"/>
      <c r="G14" s="396"/>
      <c r="H14" s="396"/>
      <c r="I14" s="396"/>
      <c r="J14" s="396"/>
      <c r="K14" s="396"/>
      <c r="L14" s="396"/>
      <c r="M14" s="396"/>
      <c r="N14" s="396"/>
      <c r="O14" s="396"/>
      <c r="P14" s="396"/>
      <c r="Q14" s="397"/>
    </row>
    <row r="15" spans="1:17" ht="73.5" customHeight="1" x14ac:dyDescent="0.2">
      <c r="A15" s="134"/>
      <c r="B15" s="126" t="s">
        <v>181</v>
      </c>
      <c r="C15" s="385" t="s">
        <v>174</v>
      </c>
      <c r="D15" s="385"/>
      <c r="E15" s="385"/>
      <c r="F15" s="385"/>
      <c r="G15" s="385"/>
      <c r="H15" s="385"/>
      <c r="I15" s="385"/>
      <c r="J15" s="385"/>
      <c r="K15" s="385"/>
      <c r="L15" s="385"/>
      <c r="M15" s="385"/>
      <c r="N15" s="385"/>
      <c r="O15" s="385"/>
      <c r="P15" s="385"/>
      <c r="Q15" s="385"/>
    </row>
    <row r="16" spans="1:17" ht="72" customHeight="1" x14ac:dyDescent="0.2">
      <c r="A16" s="134"/>
      <c r="B16" s="126" t="s">
        <v>210</v>
      </c>
      <c r="C16" s="385" t="s">
        <v>211</v>
      </c>
      <c r="D16" s="385"/>
      <c r="E16" s="385"/>
      <c r="F16" s="385"/>
      <c r="G16" s="385"/>
      <c r="H16" s="385"/>
      <c r="I16" s="385"/>
      <c r="J16" s="385"/>
      <c r="K16" s="385"/>
      <c r="L16" s="385"/>
      <c r="M16" s="385"/>
      <c r="N16" s="385"/>
      <c r="O16" s="385"/>
      <c r="P16" s="385"/>
      <c r="Q16" s="385"/>
    </row>
    <row r="17" spans="1:20" ht="93" customHeight="1" x14ac:dyDescent="0.2">
      <c r="A17" s="134"/>
      <c r="B17" s="126" t="s">
        <v>134</v>
      </c>
      <c r="C17" s="385" t="s">
        <v>127</v>
      </c>
      <c r="D17" s="385"/>
      <c r="E17" s="385"/>
      <c r="F17" s="385"/>
      <c r="G17" s="385"/>
      <c r="H17" s="385"/>
      <c r="I17" s="385"/>
      <c r="J17" s="385"/>
      <c r="K17" s="385"/>
      <c r="L17" s="385"/>
      <c r="M17" s="385"/>
      <c r="N17" s="385"/>
      <c r="O17" s="385"/>
      <c r="P17" s="385"/>
      <c r="Q17" s="385"/>
    </row>
    <row r="18" spans="1:20" ht="126.75" customHeight="1" x14ac:dyDescent="0.2">
      <c r="A18" s="134"/>
      <c r="B18" s="126" t="s">
        <v>135</v>
      </c>
      <c r="C18" s="395" t="s">
        <v>128</v>
      </c>
      <c r="D18" s="396"/>
      <c r="E18" s="396"/>
      <c r="F18" s="396"/>
      <c r="G18" s="396"/>
      <c r="H18" s="396"/>
      <c r="I18" s="396"/>
      <c r="J18" s="396"/>
      <c r="K18" s="396"/>
      <c r="L18" s="396"/>
      <c r="M18" s="396"/>
      <c r="N18" s="396"/>
      <c r="O18" s="396"/>
      <c r="P18" s="396"/>
      <c r="Q18" s="397"/>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98" t="s">
        <v>28</v>
      </c>
      <c r="D22" s="398"/>
      <c r="E22" s="399" t="s">
        <v>13</v>
      </c>
      <c r="F22" s="399"/>
      <c r="G22" s="398" t="s">
        <v>28</v>
      </c>
      <c r="H22" s="398"/>
      <c r="I22" s="398"/>
      <c r="J22"/>
      <c r="K22"/>
      <c r="L22"/>
      <c r="M22"/>
      <c r="N22"/>
      <c r="O22"/>
      <c r="P22"/>
      <c r="Q22"/>
    </row>
    <row r="23" spans="1:20" ht="12.75" customHeight="1" x14ac:dyDescent="0.2">
      <c r="A23"/>
      <c r="B23" s="129" t="s">
        <v>29</v>
      </c>
      <c r="C23" s="386">
        <v>1</v>
      </c>
      <c r="D23" s="387"/>
      <c r="E23" s="388" t="s">
        <v>4</v>
      </c>
      <c r="F23" s="389"/>
      <c r="G23" s="390">
        <v>0.5</v>
      </c>
      <c r="H23" s="391"/>
      <c r="I23" s="392"/>
      <c r="J23"/>
      <c r="K23"/>
      <c r="L23"/>
      <c r="M23"/>
      <c r="N23"/>
      <c r="O23"/>
      <c r="P23"/>
      <c r="Q23"/>
    </row>
    <row r="24" spans="1:20" x14ac:dyDescent="0.2">
      <c r="A24"/>
      <c r="B24" s="129" t="s">
        <v>30</v>
      </c>
      <c r="C24" s="400">
        <v>2</v>
      </c>
      <c r="D24" s="400"/>
      <c r="E24" s="401" t="s">
        <v>6</v>
      </c>
      <c r="F24" s="401"/>
      <c r="G24" s="402">
        <v>0.33</v>
      </c>
      <c r="H24" s="402"/>
      <c r="I24" s="402"/>
      <c r="J24"/>
      <c r="K24"/>
      <c r="L24"/>
      <c r="M24"/>
      <c r="N24"/>
      <c r="O24"/>
      <c r="P24"/>
      <c r="Q24"/>
    </row>
    <row r="25" spans="1:20" x14ac:dyDescent="0.2">
      <c r="A25"/>
      <c r="B25" s="129" t="s">
        <v>31</v>
      </c>
      <c r="C25" s="400">
        <v>3</v>
      </c>
      <c r="D25" s="400"/>
      <c r="E25" s="401" t="s">
        <v>8</v>
      </c>
      <c r="F25" s="401"/>
      <c r="G25" s="402">
        <v>0.25</v>
      </c>
      <c r="H25" s="402"/>
      <c r="I25" s="402"/>
      <c r="J25"/>
      <c r="K25"/>
      <c r="L25"/>
      <c r="M25"/>
      <c r="N25"/>
      <c r="O25"/>
      <c r="P25"/>
      <c r="Q25"/>
    </row>
    <row r="26" spans="1:20" x14ac:dyDescent="0.2">
      <c r="A26"/>
      <c r="B26" s="129" t="s">
        <v>32</v>
      </c>
      <c r="C26" s="400">
        <v>4</v>
      </c>
      <c r="D26" s="400"/>
      <c r="E26" s="401" t="s">
        <v>11</v>
      </c>
      <c r="F26" s="401"/>
      <c r="G26" s="402">
        <v>0.2</v>
      </c>
      <c r="H26" s="402"/>
      <c r="I26" s="402"/>
      <c r="J26"/>
      <c r="K26"/>
      <c r="L26"/>
      <c r="M26"/>
      <c r="N26"/>
      <c r="O26"/>
      <c r="P26"/>
      <c r="Q26"/>
    </row>
    <row r="27" spans="1:20" x14ac:dyDescent="0.2">
      <c r="A27"/>
      <c r="B27" s="129" t="s">
        <v>33</v>
      </c>
      <c r="C27" s="400">
        <v>12</v>
      </c>
      <c r="D27" s="400"/>
      <c r="E27" s="401" t="s">
        <v>12</v>
      </c>
      <c r="F27" s="401"/>
      <c r="G27" s="402">
        <v>0.25</v>
      </c>
      <c r="H27" s="402"/>
      <c r="I27" s="402"/>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403" t="s">
        <v>47</v>
      </c>
      <c r="C32" s="404"/>
      <c r="D32" s="130" t="s">
        <v>142</v>
      </c>
      <c r="E32" s="130" t="s">
        <v>143</v>
      </c>
      <c r="F32" s="130" t="s">
        <v>144</v>
      </c>
      <c r="G32" s="398" t="s">
        <v>145</v>
      </c>
      <c r="H32" s="398"/>
      <c r="I32" s="398" t="s">
        <v>52</v>
      </c>
      <c r="J32" s="398"/>
      <c r="K32" s="398"/>
      <c r="L32" s="398"/>
      <c r="M32" s="398"/>
      <c r="N32" s="398"/>
      <c r="O32" s="398"/>
      <c r="P32" s="398"/>
      <c r="Q32" s="398"/>
      <c r="R32" s="398"/>
      <c r="S32" s="398"/>
      <c r="T32" s="398"/>
    </row>
    <row r="33" spans="1:20" ht="36.75" customHeight="1" x14ac:dyDescent="0.2">
      <c r="A33"/>
      <c r="B33" s="405" t="s">
        <v>22</v>
      </c>
      <c r="C33" s="406"/>
      <c r="D33" s="121">
        <v>45</v>
      </c>
      <c r="E33" s="121">
        <v>90</v>
      </c>
      <c r="F33" s="121">
        <v>180</v>
      </c>
      <c r="G33" s="407">
        <v>60</v>
      </c>
      <c r="H33" s="407"/>
      <c r="I33" s="408" t="s">
        <v>53</v>
      </c>
      <c r="J33" s="408"/>
      <c r="K33" s="408"/>
      <c r="L33" s="408"/>
      <c r="M33" s="408"/>
      <c r="N33" s="408"/>
      <c r="O33" s="408"/>
      <c r="P33" s="408"/>
      <c r="Q33" s="408"/>
      <c r="R33" s="408"/>
      <c r="S33" s="408"/>
      <c r="T33" s="408"/>
    </row>
    <row r="34" spans="1:20" ht="31.5" customHeight="1" x14ac:dyDescent="0.2">
      <c r="A34"/>
      <c r="B34" s="405" t="s">
        <v>16</v>
      </c>
      <c r="C34" s="406"/>
      <c r="D34" s="121">
        <v>240</v>
      </c>
      <c r="E34" s="121">
        <v>480</v>
      </c>
      <c r="F34" s="121">
        <v>720</v>
      </c>
      <c r="G34" s="407">
        <v>300</v>
      </c>
      <c r="H34" s="407"/>
      <c r="I34" s="408" t="s">
        <v>95</v>
      </c>
      <c r="J34" s="408"/>
      <c r="K34" s="408"/>
      <c r="L34" s="408"/>
      <c r="M34" s="408"/>
      <c r="N34" s="408"/>
      <c r="O34" s="408"/>
      <c r="P34" s="408"/>
      <c r="Q34" s="408"/>
      <c r="R34" s="408"/>
      <c r="S34" s="408"/>
      <c r="T34" s="408"/>
    </row>
    <row r="35" spans="1:20" ht="44.25" customHeight="1" x14ac:dyDescent="0.2">
      <c r="A35"/>
      <c r="B35" s="405" t="s">
        <v>17</v>
      </c>
      <c r="C35" s="406"/>
      <c r="D35" s="121">
        <v>360</v>
      </c>
      <c r="E35" s="121">
        <v>720</v>
      </c>
      <c r="F35" s="121">
        <v>1200</v>
      </c>
      <c r="G35" s="407">
        <v>460</v>
      </c>
      <c r="H35" s="407"/>
      <c r="I35" s="408" t="s">
        <v>96</v>
      </c>
      <c r="J35" s="408"/>
      <c r="K35" s="408"/>
      <c r="L35" s="408"/>
      <c r="M35" s="408"/>
      <c r="N35" s="408"/>
      <c r="O35" s="408"/>
      <c r="P35" s="408"/>
      <c r="Q35" s="408"/>
      <c r="R35" s="408"/>
      <c r="S35" s="408"/>
      <c r="T35" s="408"/>
    </row>
    <row r="36" spans="1:20" ht="45.75" customHeight="1" x14ac:dyDescent="0.2">
      <c r="A36"/>
      <c r="B36" s="409" t="s">
        <v>25</v>
      </c>
      <c r="C36" s="410"/>
      <c r="D36" s="122">
        <v>60</v>
      </c>
      <c r="E36" s="122">
        <v>60</v>
      </c>
      <c r="F36" s="122">
        <v>60</v>
      </c>
      <c r="G36" s="407">
        <v>60</v>
      </c>
      <c r="H36" s="407"/>
      <c r="I36" s="408" t="s">
        <v>54</v>
      </c>
      <c r="J36" s="408"/>
      <c r="K36" s="408"/>
      <c r="L36" s="408"/>
      <c r="M36" s="408"/>
      <c r="N36" s="408"/>
      <c r="O36" s="408"/>
      <c r="P36" s="408"/>
      <c r="Q36" s="408"/>
      <c r="R36" s="408"/>
      <c r="S36" s="408"/>
      <c r="T36" s="408"/>
    </row>
    <row r="37" spans="1:20" ht="58.5" customHeight="1" x14ac:dyDescent="0.2">
      <c r="A37"/>
      <c r="B37" s="405" t="s">
        <v>27</v>
      </c>
      <c r="C37" s="406"/>
      <c r="D37" s="121">
        <v>120</v>
      </c>
      <c r="E37" s="121">
        <v>480</v>
      </c>
      <c r="F37" s="121">
        <v>960</v>
      </c>
      <c r="G37" s="407">
        <v>220</v>
      </c>
      <c r="H37" s="407"/>
      <c r="I37" s="408" t="s">
        <v>60</v>
      </c>
      <c r="J37" s="408"/>
      <c r="K37" s="408"/>
      <c r="L37" s="408"/>
      <c r="M37" s="408"/>
      <c r="N37" s="408"/>
      <c r="O37" s="408"/>
      <c r="P37" s="408"/>
      <c r="Q37" s="408"/>
      <c r="R37" s="408"/>
      <c r="S37" s="408"/>
      <c r="T37" s="408"/>
    </row>
    <row r="38" spans="1:20" ht="36.75" customHeight="1" x14ac:dyDescent="0.2">
      <c r="A38"/>
      <c r="B38" s="405" t="s">
        <v>18</v>
      </c>
      <c r="C38" s="406"/>
      <c r="D38" s="121">
        <v>100</v>
      </c>
      <c r="E38" s="121">
        <v>100</v>
      </c>
      <c r="F38" s="121">
        <v>100</v>
      </c>
      <c r="G38" s="407">
        <v>100</v>
      </c>
      <c r="H38" s="407"/>
      <c r="I38" s="408" t="s">
        <v>55</v>
      </c>
      <c r="J38" s="408"/>
      <c r="K38" s="408"/>
      <c r="L38" s="408"/>
      <c r="M38" s="408"/>
      <c r="N38" s="408"/>
      <c r="O38" s="408"/>
      <c r="P38" s="408"/>
      <c r="Q38" s="408"/>
      <c r="R38" s="408"/>
      <c r="S38" s="408"/>
      <c r="T38" s="408"/>
    </row>
    <row r="39" spans="1:20" ht="33.75" customHeight="1" x14ac:dyDescent="0.2">
      <c r="A39"/>
      <c r="B39" s="409" t="s">
        <v>157</v>
      </c>
      <c r="C39" s="410"/>
      <c r="D39" s="122">
        <v>30</v>
      </c>
      <c r="E39" s="122">
        <v>30</v>
      </c>
      <c r="F39" s="122">
        <v>30</v>
      </c>
      <c r="G39" s="407">
        <v>30</v>
      </c>
      <c r="H39" s="407"/>
      <c r="I39" s="408" t="s">
        <v>56</v>
      </c>
      <c r="J39" s="408"/>
      <c r="K39" s="408"/>
      <c r="L39" s="408"/>
      <c r="M39" s="408"/>
      <c r="N39" s="408"/>
      <c r="O39" s="408"/>
      <c r="P39" s="408"/>
      <c r="Q39" s="408"/>
      <c r="R39" s="408"/>
      <c r="S39" s="408"/>
      <c r="T39" s="408"/>
    </row>
    <row r="40" spans="1:20" ht="33" customHeight="1" x14ac:dyDescent="0.2">
      <c r="A40"/>
      <c r="B40" s="409" t="s">
        <v>19</v>
      </c>
      <c r="C40" s="410"/>
      <c r="D40" s="122">
        <v>50</v>
      </c>
      <c r="E40" s="122">
        <v>50</v>
      </c>
      <c r="F40" s="122">
        <v>50</v>
      </c>
      <c r="G40" s="407">
        <v>50</v>
      </c>
      <c r="H40" s="407"/>
      <c r="I40" s="408" t="s">
        <v>57</v>
      </c>
      <c r="J40" s="408"/>
      <c r="K40" s="408"/>
      <c r="L40" s="408"/>
      <c r="M40" s="408"/>
      <c r="N40" s="408"/>
      <c r="O40" s="408"/>
      <c r="P40" s="408"/>
      <c r="Q40" s="408"/>
      <c r="R40" s="408"/>
      <c r="S40" s="408"/>
      <c r="T40" s="408"/>
    </row>
    <row r="41" spans="1:20" ht="30.75" customHeight="1" x14ac:dyDescent="0.2">
      <c r="A41"/>
      <c r="B41" s="405" t="s">
        <v>26</v>
      </c>
      <c r="C41" s="406"/>
      <c r="D41" s="121">
        <v>480</v>
      </c>
      <c r="E41" s="121">
        <v>960</v>
      </c>
      <c r="F41" s="121">
        <v>2400</v>
      </c>
      <c r="G41" s="407">
        <v>650</v>
      </c>
      <c r="H41" s="407"/>
      <c r="I41" s="408" t="s">
        <v>59</v>
      </c>
      <c r="J41" s="408"/>
      <c r="K41" s="408"/>
      <c r="L41" s="408"/>
      <c r="M41" s="408"/>
      <c r="N41" s="408"/>
      <c r="O41" s="408"/>
      <c r="P41" s="408"/>
      <c r="Q41" s="408"/>
      <c r="R41" s="408"/>
      <c r="S41" s="408"/>
      <c r="T41" s="408"/>
    </row>
    <row r="42" spans="1:20" ht="32.25" customHeight="1" x14ac:dyDescent="0.2">
      <c r="A42"/>
      <c r="B42" s="405" t="s">
        <v>21</v>
      </c>
      <c r="C42" s="406"/>
      <c r="D42" s="121">
        <v>180</v>
      </c>
      <c r="E42" s="121">
        <v>240</v>
      </c>
      <c r="F42" s="121">
        <v>480</v>
      </c>
      <c r="G42" s="407">
        <v>200</v>
      </c>
      <c r="H42" s="407"/>
      <c r="I42" s="408" t="s">
        <v>58</v>
      </c>
      <c r="J42" s="408"/>
      <c r="K42" s="408"/>
      <c r="L42" s="408"/>
      <c r="M42" s="408"/>
      <c r="N42" s="408"/>
      <c r="O42" s="408"/>
      <c r="P42" s="408"/>
      <c r="Q42" s="408"/>
      <c r="R42" s="408"/>
      <c r="S42" s="408"/>
      <c r="T42" s="408"/>
    </row>
    <row r="43" spans="1:20" x14ac:dyDescent="0.2">
      <c r="A43"/>
      <c r="B43" s="405" t="s">
        <v>48</v>
      </c>
      <c r="C43" s="406"/>
      <c r="D43" s="123"/>
      <c r="E43" s="123"/>
      <c r="F43" s="123"/>
      <c r="G43" s="407" t="s">
        <v>49</v>
      </c>
      <c r="H43" s="407"/>
      <c r="I43" s="415"/>
      <c r="J43" s="415"/>
      <c r="K43" s="415"/>
      <c r="L43" s="415"/>
      <c r="M43" s="415"/>
      <c r="N43" s="415"/>
      <c r="O43" s="415"/>
      <c r="P43" s="415"/>
      <c r="Q43" s="415"/>
      <c r="R43" s="415"/>
      <c r="S43" s="415"/>
      <c r="T43" s="415"/>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11" t="s">
        <v>171</v>
      </c>
      <c r="C84" s="411"/>
      <c r="D84" s="411"/>
      <c r="E84" s="411"/>
      <c r="F84" s="411"/>
      <c r="G84" s="411"/>
      <c r="H84" s="411"/>
      <c r="I84" s="411"/>
      <c r="J84" s="411"/>
      <c r="K84" s="411"/>
      <c r="L84" s="411"/>
      <c r="M84" s="411"/>
      <c r="N84" s="411"/>
      <c r="O84" s="411"/>
      <c r="P84" s="411"/>
      <c r="Q84" s="41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12" t="s">
        <v>152</v>
      </c>
      <c r="C106" s="413"/>
      <c r="D106" s="413"/>
      <c r="E106" s="413"/>
      <c r="F106" s="413"/>
      <c r="G106" s="413"/>
      <c r="H106" s="413"/>
      <c r="I106" s="132"/>
      <c r="J106" s="111"/>
      <c r="K106" s="412" t="s">
        <v>152</v>
      </c>
      <c r="L106" s="412"/>
      <c r="M106" s="412"/>
      <c r="N106" s="412"/>
      <c r="O106" s="412"/>
      <c r="P106" s="412"/>
      <c r="Q106" s="412"/>
      <c r="R106" s="412"/>
      <c r="S106" s="111"/>
      <c r="T106" s="111"/>
    </row>
    <row r="107" spans="1:20" ht="35.25" customHeight="1" x14ac:dyDescent="0.2">
      <c r="A107" s="113"/>
      <c r="B107" s="414"/>
      <c r="C107" s="414"/>
      <c r="D107" s="414"/>
      <c r="E107" s="414"/>
      <c r="F107" s="414"/>
      <c r="G107" s="414"/>
      <c r="H107" s="414"/>
      <c r="I107" s="133"/>
      <c r="J107" s="111"/>
      <c r="K107" s="412"/>
      <c r="L107" s="412"/>
      <c r="M107" s="412"/>
      <c r="N107" s="412"/>
      <c r="O107" s="412"/>
      <c r="P107" s="412"/>
      <c r="Q107" s="412"/>
      <c r="R107" s="412"/>
      <c r="S107" s="111"/>
      <c r="T107" s="111"/>
    </row>
    <row r="108" spans="1:20" ht="13.5" customHeight="1" x14ac:dyDescent="0.2">
      <c r="A108" s="113"/>
      <c r="B108" s="412"/>
      <c r="C108" s="413"/>
      <c r="D108" s="413"/>
      <c r="E108" s="413"/>
      <c r="F108" s="413"/>
      <c r="G108" s="413"/>
      <c r="H108" s="413"/>
      <c r="I108" s="132"/>
      <c r="J108" s="111"/>
      <c r="K108" s="111"/>
      <c r="L108" s="111"/>
      <c r="M108" s="111"/>
      <c r="N108" s="111"/>
      <c r="O108" s="111"/>
      <c r="P108" s="111"/>
      <c r="Q108" s="111"/>
      <c r="R108" s="111"/>
      <c r="S108" s="111"/>
      <c r="T108" s="111"/>
    </row>
    <row r="109" spans="1:20" ht="18" customHeight="1" x14ac:dyDescent="0.2">
      <c r="A109" s="113"/>
      <c r="B109" s="414"/>
      <c r="C109" s="414"/>
      <c r="D109" s="414"/>
      <c r="E109" s="414"/>
      <c r="F109" s="414"/>
      <c r="G109" s="414"/>
      <c r="H109" s="414"/>
      <c r="I109" s="133"/>
      <c r="J109" s="111"/>
      <c r="K109" s="111"/>
      <c r="L109" s="111"/>
      <c r="M109" s="111"/>
      <c r="N109" s="111"/>
      <c r="O109" s="111"/>
      <c r="P109" s="111"/>
      <c r="Q109" s="111"/>
      <c r="R109" s="111"/>
      <c r="S109" s="111"/>
      <c r="T109" s="111"/>
    </row>
    <row r="110" spans="1:20" x14ac:dyDescent="0.2">
      <c r="A110" s="113"/>
      <c r="B110" s="414"/>
      <c r="C110" s="414"/>
      <c r="D110" s="414"/>
      <c r="E110" s="414"/>
      <c r="F110" s="414"/>
      <c r="G110" s="414"/>
      <c r="H110" s="41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9" t="s">
        <v>72</v>
      </c>
      <c r="C1" s="420"/>
      <c r="D1" s="420"/>
      <c r="E1" s="420"/>
      <c r="F1" s="420"/>
      <c r="G1" s="421"/>
      <c r="I1" s="416" t="s">
        <v>71</v>
      </c>
      <c r="J1" s="417"/>
      <c r="K1" s="417"/>
      <c r="L1" s="417"/>
      <c r="M1" s="418"/>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22">
        <v>1</v>
      </c>
      <c r="B3" s="423"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22"/>
      <c r="B4" s="424"/>
      <c r="C4" s="57" t="s">
        <v>75</v>
      </c>
      <c r="D4" s="64">
        <v>0</v>
      </c>
      <c r="E4" s="62">
        <f>E3</f>
        <v>3000</v>
      </c>
      <c r="F4" s="59">
        <f>D4*E4</f>
        <v>0</v>
      </c>
      <c r="G4" s="68"/>
      <c r="I4" s="51">
        <f>B4</f>
        <v>0</v>
      </c>
      <c r="J4" s="50">
        <f>D4</f>
        <v>0</v>
      </c>
      <c r="K4" s="50">
        <v>20</v>
      </c>
      <c r="L4" s="50">
        <f>J4*K4</f>
        <v>0</v>
      </c>
      <c r="M4" s="50"/>
    </row>
    <row r="5" spans="1:16" ht="30" x14ac:dyDescent="0.25">
      <c r="A5" s="422"/>
      <c r="B5" s="424"/>
      <c r="C5" s="57" t="s">
        <v>76</v>
      </c>
      <c r="D5" s="64">
        <v>145</v>
      </c>
      <c r="E5" s="62">
        <f>E3</f>
        <v>3000</v>
      </c>
      <c r="F5" s="59">
        <f>D5*E5</f>
        <v>435000</v>
      </c>
      <c r="G5" s="68"/>
      <c r="I5" s="51">
        <f>B5</f>
        <v>0</v>
      </c>
      <c r="J5" s="50">
        <f>D5</f>
        <v>145</v>
      </c>
      <c r="K5" s="50">
        <v>2500</v>
      </c>
      <c r="L5" s="50">
        <f>J5*K5</f>
        <v>362500</v>
      </c>
      <c r="M5" s="50"/>
    </row>
    <row r="6" spans="1:16" x14ac:dyDescent="0.25">
      <c r="A6" s="422"/>
      <c r="B6" s="424"/>
      <c r="C6" s="58" t="s">
        <v>77</v>
      </c>
      <c r="D6" s="64">
        <v>20</v>
      </c>
      <c r="E6" s="62">
        <f>E5</f>
        <v>3000</v>
      </c>
      <c r="F6" s="59">
        <f>D6*E6</f>
        <v>60000</v>
      </c>
      <c r="G6" s="68"/>
      <c r="I6" s="51"/>
      <c r="J6" s="50"/>
      <c r="K6" s="50"/>
      <c r="L6" s="50"/>
      <c r="M6" s="50"/>
    </row>
    <row r="7" spans="1:16" x14ac:dyDescent="0.25">
      <c r="A7" s="422"/>
      <c r="B7" s="424"/>
      <c r="C7" s="63" t="s">
        <v>78</v>
      </c>
      <c r="D7" s="64">
        <f>SUM(D3:D6)</f>
        <v>1165</v>
      </c>
      <c r="E7" s="62">
        <f>E6</f>
        <v>3000</v>
      </c>
      <c r="F7" s="59">
        <f>SUM(F3:F6)</f>
        <v>3495000</v>
      </c>
      <c r="G7" s="69"/>
    </row>
    <row r="8" spans="1:16" ht="30" x14ac:dyDescent="0.25">
      <c r="A8" s="422">
        <v>2</v>
      </c>
      <c r="B8" s="422" t="s">
        <v>80</v>
      </c>
      <c r="C8" s="57" t="s">
        <v>74</v>
      </c>
      <c r="D8" s="60"/>
      <c r="E8" s="60"/>
      <c r="F8" s="60"/>
    </row>
    <row r="9" spans="1:16" ht="30" x14ac:dyDescent="0.25">
      <c r="A9" s="422"/>
      <c r="B9" s="422"/>
      <c r="C9" s="57" t="s">
        <v>75</v>
      </c>
      <c r="D9" s="60"/>
      <c r="E9" s="60"/>
      <c r="F9" s="60"/>
    </row>
    <row r="10" spans="1:16" ht="30" x14ac:dyDescent="0.25">
      <c r="A10" s="422"/>
      <c r="B10" s="422"/>
      <c r="C10" s="57" t="s">
        <v>76</v>
      </c>
      <c r="D10" s="60"/>
      <c r="E10" s="60"/>
      <c r="F10" s="60"/>
      <c r="L10" s="49" t="s">
        <v>34</v>
      </c>
      <c r="O10" s="49" t="s">
        <v>38</v>
      </c>
      <c r="P10" s="49" t="s">
        <v>23</v>
      </c>
    </row>
    <row r="11" spans="1:16" x14ac:dyDescent="0.25">
      <c r="A11" s="422"/>
      <c r="B11" s="422"/>
      <c r="C11" s="58" t="s">
        <v>77</v>
      </c>
      <c r="D11" s="60"/>
      <c r="E11" s="60"/>
      <c r="F11" s="60"/>
      <c r="L11" s="49" t="s">
        <v>64</v>
      </c>
      <c r="O11" s="49">
        <v>0</v>
      </c>
      <c r="P11" s="49">
        <v>0</v>
      </c>
    </row>
    <row r="12" spans="1:16" x14ac:dyDescent="0.25">
      <c r="A12" s="422"/>
      <c r="B12" s="422"/>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75" t="s">
        <v>113</v>
      </c>
      <c r="B1" s="375"/>
      <c r="C1" s="375"/>
      <c r="D1" s="375"/>
      <c r="E1" s="375"/>
      <c r="F1" s="375"/>
      <c r="G1" s="375"/>
      <c r="H1" s="375"/>
      <c r="I1" s="375"/>
      <c r="J1" s="375"/>
      <c r="K1" s="375"/>
    </row>
    <row r="2" spans="1:15" ht="15.75" x14ac:dyDescent="0.2">
      <c r="A2" s="83"/>
      <c r="B2" s="83"/>
      <c r="C2" s="83"/>
      <c r="D2" s="83"/>
      <c r="E2" s="106"/>
      <c r="F2" s="83"/>
      <c r="G2" s="83"/>
      <c r="H2" s="83"/>
      <c r="I2" s="83"/>
      <c r="J2" s="83"/>
      <c r="K2" s="83"/>
    </row>
    <row r="3" spans="1:15" ht="36.75" customHeight="1" x14ac:dyDescent="0.25">
      <c r="A3" s="375" t="s">
        <v>109</v>
      </c>
      <c r="B3" s="375"/>
      <c r="C3" s="375"/>
      <c r="D3" s="82"/>
      <c r="E3" s="375" t="s">
        <v>101</v>
      </c>
      <c r="F3" s="375"/>
      <c r="G3" s="375"/>
      <c r="H3" s="375"/>
      <c r="I3" s="375"/>
      <c r="J3" s="375"/>
      <c r="K3" s="375"/>
      <c r="L3" s="375"/>
      <c r="M3" s="375"/>
      <c r="N3" s="375"/>
    </row>
    <row r="4" spans="1:15" ht="13.5" customHeight="1" thickBot="1" x14ac:dyDescent="0.25">
      <c r="E4" s="428" t="s">
        <v>97</v>
      </c>
      <c r="F4" s="428" t="str">
        <f>'Krok 1- Kalkulačka '!C7</f>
        <v>Zrozumiteľný a stručný opis regulácie 
(dôvod zvýšenia/zníženia nákladov na PP)</v>
      </c>
      <c r="G4" s="428" t="s">
        <v>105</v>
      </c>
      <c r="H4" s="428" t="s">
        <v>108</v>
      </c>
      <c r="I4" s="428" t="s">
        <v>160</v>
      </c>
      <c r="J4" s="428" t="s">
        <v>102</v>
      </c>
      <c r="K4" s="428" t="s">
        <v>162</v>
      </c>
      <c r="L4" s="428" t="s">
        <v>163</v>
      </c>
      <c r="M4" s="428" t="s">
        <v>106</v>
      </c>
      <c r="N4" s="428" t="s">
        <v>107</v>
      </c>
      <c r="O4" s="428" t="s">
        <v>156</v>
      </c>
    </row>
    <row r="5" spans="1:15" ht="25.5" customHeight="1" thickBot="1" x14ac:dyDescent="0.25">
      <c r="A5" s="80" t="s">
        <v>81</v>
      </c>
      <c r="B5" s="91" t="s">
        <v>117</v>
      </c>
      <c r="C5" s="92" t="s">
        <v>118</v>
      </c>
      <c r="E5" s="428"/>
      <c r="F5" s="428"/>
      <c r="G5" s="428"/>
      <c r="H5" s="428"/>
      <c r="I5" s="428"/>
      <c r="J5" s="428"/>
      <c r="K5" s="428"/>
      <c r="L5" s="428"/>
      <c r="M5" s="428"/>
      <c r="N5" s="428"/>
      <c r="O5" s="428"/>
    </row>
    <row r="6" spans="1:15" ht="28.9" customHeight="1" x14ac:dyDescent="0.2">
      <c r="A6" s="141" t="s">
        <v>178</v>
      </c>
      <c r="B6" s="84">
        <f>'Krok 1- Kalkulačka '!AG159</f>
        <v>0</v>
      </c>
      <c r="C6" s="87">
        <f>'Krok 1- Kalkulačka '!AO159</f>
        <v>0</v>
      </c>
      <c r="E6" s="428"/>
      <c r="F6" s="428"/>
      <c r="G6" s="428"/>
      <c r="H6" s="428"/>
      <c r="I6" s="428"/>
      <c r="J6" s="428"/>
      <c r="K6" s="428"/>
      <c r="L6" s="428"/>
      <c r="M6" s="428"/>
      <c r="N6" s="428"/>
      <c r="O6" s="428"/>
    </row>
    <row r="7" spans="1:15" x14ac:dyDescent="0.2">
      <c r="A7" s="141" t="s">
        <v>179</v>
      </c>
      <c r="B7" s="84">
        <f>'Krok 1- Kalkulačka '!AI159</f>
        <v>137250</v>
      </c>
      <c r="C7" s="87">
        <f>'Krok 1- Kalkulačka '!AQ159</f>
        <v>108801</v>
      </c>
      <c r="E7" s="428"/>
      <c r="F7" s="428"/>
      <c r="G7" s="428"/>
      <c r="H7" s="428"/>
      <c r="I7" s="428"/>
      <c r="J7" s="428"/>
      <c r="K7" s="428"/>
      <c r="L7" s="428"/>
      <c r="M7" s="428"/>
      <c r="N7" s="428"/>
      <c r="O7" s="428"/>
    </row>
    <row r="8" spans="1:15" ht="16.5" customHeight="1" x14ac:dyDescent="0.2">
      <c r="A8" s="79" t="s">
        <v>98</v>
      </c>
      <c r="B8" s="84">
        <f>'Krok 1- Kalkulačka '!AK159</f>
        <v>600210</v>
      </c>
      <c r="C8" s="87">
        <f>'Krok 1- Kalkulačka '!AS159</f>
        <v>3007418.25</v>
      </c>
      <c r="E8" s="428"/>
      <c r="F8" s="428"/>
      <c r="G8" s="428"/>
      <c r="H8" s="428"/>
      <c r="I8" s="428"/>
      <c r="J8" s="428"/>
      <c r="K8" s="428"/>
      <c r="L8" s="428"/>
      <c r="M8" s="428"/>
      <c r="N8" s="428"/>
      <c r="O8" s="428"/>
    </row>
    <row r="9" spans="1:15" x14ac:dyDescent="0.2">
      <c r="A9" s="79" t="s">
        <v>99</v>
      </c>
      <c r="B9" s="84" t="e">
        <f>'Krok 1- Kalkulačka '!#REF!</f>
        <v>#REF!</v>
      </c>
      <c r="C9" s="87" t="e">
        <f>'Krok 1- Kalkulačka '!#REF!</f>
        <v>#REF!</v>
      </c>
      <c r="E9" s="428"/>
      <c r="F9" s="428"/>
      <c r="G9" s="428"/>
      <c r="H9" s="428"/>
      <c r="I9" s="428"/>
      <c r="J9" s="428"/>
      <c r="K9" s="428"/>
      <c r="L9" s="428"/>
      <c r="M9" s="428"/>
      <c r="N9" s="428"/>
      <c r="O9" s="428"/>
    </row>
    <row r="10" spans="1:15" ht="90" x14ac:dyDescent="0.2">
      <c r="A10" s="80" t="s">
        <v>100</v>
      </c>
      <c r="B10" s="85" t="e">
        <f>SUM(B6:B9)</f>
        <v>#REF!</v>
      </c>
      <c r="C10" s="88" t="e">
        <f>SUM(C6:C9)</f>
        <v>#REF!</v>
      </c>
      <c r="E10" s="142">
        <f>'Krok 1- Kalkulačka '!B9</f>
        <v>1</v>
      </c>
      <c r="F10" s="142" t="str">
        <f>'Krok 1- Kalkulačka '!C9</f>
        <v xml:space="preserve">Preukázanie výšky predpokladaných nákladov na nápravnú činnosť vrátane vypracovania analýzy/posudku </v>
      </c>
      <c r="G10" s="142" t="str">
        <f>'Krok 1- Kalkulačka '!E9</f>
        <v>§ 36</v>
      </c>
      <c r="H10" s="142" t="str">
        <f>'Krok 1- Kalkulačka '!F9</f>
        <v>SK</v>
      </c>
      <c r="I10" s="142">
        <f>'Krok 1- Kalkulačka '!G9</f>
        <v>45170</v>
      </c>
      <c r="J10" s="142" t="str">
        <f>'Krok 1- Kalkulačka '!H9</f>
        <v>Prevádzkovatelia pracovných činností podľa § 1 ods. 2 zákona, ktoré vyžadujú súhlas/povolenie (veľké podniky, MSP)</v>
      </c>
      <c r="K10" s="142">
        <f>'Krok 1- Kalkulačka '!I9</f>
        <v>6000</v>
      </c>
      <c r="L10" s="142">
        <f>'Krok 1- Kalkulačka '!L9</f>
        <v>5500</v>
      </c>
      <c r="M10" s="143">
        <f>'Krok 1- Kalkulačka '!CC9</f>
        <v>103.83730468749999</v>
      </c>
      <c r="N10" s="143">
        <f>'Krok 1- Kalkulačka '!CD9</f>
        <v>623023.828125</v>
      </c>
      <c r="O10" s="142" t="str">
        <f>'Krok 1- Kalkulačka '!M9</f>
        <v>In (zvyšuje náklady)</v>
      </c>
    </row>
    <row r="11" spans="1:15" ht="20.25" customHeight="1" x14ac:dyDescent="0.2">
      <c r="A11" s="80" t="s">
        <v>84</v>
      </c>
      <c r="B11" s="86"/>
      <c r="C11" s="89"/>
      <c r="E11" s="142">
        <f>'Krok 1- Kalkulačka '!B12</f>
        <v>2</v>
      </c>
      <c r="F11" s="142" t="str">
        <f>'Krok 1- Kalkulačka '!C12</f>
        <v>Zrušenie povinnosti finančného krytia zodpovednosti za environmentálnu škodu</v>
      </c>
      <c r="G11" s="142" t="str">
        <f>'Krok 1- Kalkulačka '!E12</f>
        <v>§ 13 ods. 2</v>
      </c>
      <c r="H11" s="142" t="str">
        <f>'Krok 1- Kalkulačka '!F12</f>
        <v>SK</v>
      </c>
      <c r="I11" s="142">
        <f>'Krok 1- Kalkulačka '!G12</f>
        <v>45170</v>
      </c>
      <c r="J11" s="142" t="str">
        <f>'Krok 1- Kalkulačka '!H12</f>
        <v>Prevádzkovatelia pracovných činností podľa § 1 ods. 2 zákona, ktoré vyžadujú súhlas/povolenie (MSP)</v>
      </c>
      <c r="K11" s="142">
        <f>'Krok 1- Kalkulačka '!I12</f>
        <v>5000</v>
      </c>
      <c r="L11" s="142">
        <f>'Krok 1- Kalkulačka '!L12</f>
        <v>5000</v>
      </c>
      <c r="M11" s="143">
        <f>'Krok 1- Kalkulačka '!CC12</f>
        <v>651.1640625</v>
      </c>
      <c r="N11" s="143">
        <f>'Krok 1- Kalkulačka '!CD12</f>
        <v>3255820.3125</v>
      </c>
      <c r="O11" s="142" t="str">
        <f>'Krok 1- Kalkulačka '!M12</f>
        <v>Out (znižuje náklady)</v>
      </c>
    </row>
    <row r="12" spans="1:15" ht="90" x14ac:dyDescent="0.2">
      <c r="A12" s="79" t="s">
        <v>114</v>
      </c>
      <c r="B12" s="85">
        <f>'Krok 1- Kalkulačka '!BA160</f>
        <v>756041.162109375</v>
      </c>
      <c r="C12" s="88">
        <f>'Krok 1- Kalkulačka '!BI160</f>
        <v>3393125.5517578125</v>
      </c>
      <c r="E12" s="142">
        <f>'Krok 1- Kalkulačka '!B15</f>
        <v>3</v>
      </c>
      <c r="F12" s="142" t="str">
        <f>'Krok 1- Kalkulačka '!C15</f>
        <v>Navýšenie správneho poplatku pri vydaní rozhodnutia o udelení povolenia na cezhraničný pohyb odpadov38)</v>
      </c>
      <c r="G12" s="142" t="str">
        <f>'Krok 1- Kalkulačka '!E15</f>
        <v xml:space="preserve">Sadzobník správnych poplatkov časť X. Životné prostredie, položka 162 písm. v) </v>
      </c>
      <c r="H12" s="142" t="str">
        <f>'Krok 1- Kalkulačka '!F15</f>
        <v>SK</v>
      </c>
      <c r="I12" s="142">
        <f>'Krok 1- Kalkulačka '!G15</f>
        <v>45170</v>
      </c>
      <c r="J12" s="142" t="str">
        <f>'Krok 1- Kalkulačka '!H15</f>
        <v>fyzická osoba - podnikateľ, resp. právnická osoba</v>
      </c>
      <c r="K12" s="142">
        <f>'Krok 1- Kalkulačka '!I15</f>
        <v>183</v>
      </c>
      <c r="L12" s="142">
        <f>'Krok 1- Kalkulačka '!L15</f>
        <v>183</v>
      </c>
      <c r="M12" s="143">
        <f>'Krok 1- Kalkulačka '!CC15</f>
        <v>450</v>
      </c>
      <c r="N12" s="143">
        <f>'Krok 1- Kalkulačka '!CD15</f>
        <v>82350</v>
      </c>
      <c r="O12" s="142" t="str">
        <f>'Krok 1- Kalkulačka '!M15</f>
        <v>In (zvyšuje náklady)</v>
      </c>
    </row>
    <row r="13" spans="1:15" ht="90" x14ac:dyDescent="0.2">
      <c r="A13" s="79" t="s">
        <v>180</v>
      </c>
      <c r="B13" s="84">
        <f>'Krok 1- Kalkulačka '!BR160</f>
        <v>0</v>
      </c>
      <c r="C13" s="87">
        <f>'Krok 1- Kalkulačka '!BZ160</f>
        <v>0</v>
      </c>
      <c r="E13" s="142">
        <f>'Krok 1- Kalkulačka '!B18</f>
        <v>4</v>
      </c>
      <c r="F13" s="142" t="str">
        <f>'Krok 1- Kalkulačka '!C18</f>
        <v>Zavedenie správneho poplatku pri vydaní zmeny po udelení súhlasu na cezhraničný pohyb odpadov38) odpadov vhodných na využitie v domácnosti</v>
      </c>
      <c r="G13" s="142" t="str">
        <f>'Krok 1- Kalkulačka '!E18</f>
        <v xml:space="preserve">Sadzobník správnych poplatkov časť X. Životné prostredie, položka 162 písm. al) </v>
      </c>
      <c r="H13" s="142" t="str">
        <f>'Krok 1- Kalkulačka '!F18</f>
        <v>SK</v>
      </c>
      <c r="I13" s="142">
        <f>'Krok 1- Kalkulačka '!G18</f>
        <v>45170</v>
      </c>
      <c r="J13" s="142" t="str">
        <f>'Krok 1- Kalkulačka '!H18</f>
        <v>fyzická osoba - podnikateľ, resp. právnická osoba</v>
      </c>
      <c r="K13" s="142">
        <f>'Krok 1- Kalkulačka '!I18</f>
        <v>183</v>
      </c>
      <c r="L13" s="142">
        <f>'Krok 1- Kalkulačka '!L18</f>
        <v>183</v>
      </c>
      <c r="M13" s="143">
        <f>'Krok 1- Kalkulačka '!CC18</f>
        <v>300</v>
      </c>
      <c r="N13" s="143">
        <f>'Krok 1- Kalkulačka '!CD18</f>
        <v>54900</v>
      </c>
      <c r="O13" s="142" t="str">
        <f>'Krok 1- Kalkulačka '!M18</f>
        <v>In (zvyšuje náklady)</v>
      </c>
    </row>
    <row r="14" spans="1:15" ht="13.5" customHeight="1" x14ac:dyDescent="0.2">
      <c r="A14" s="425"/>
      <c r="B14" s="426"/>
      <c r="C14" s="427"/>
      <c r="E14" s="142">
        <f>'Krok 1- Kalkulačka '!B21</f>
        <v>5</v>
      </c>
      <c r="F14" s="142" t="str">
        <f>'Krok 1- Kalkulačka '!C21</f>
        <v>Vypustenie poplatku pri vydávaní rozhodnutia o udelení súhlasu na odovzdávanie odpadov vhodných na využitie v domácnosti</v>
      </c>
      <c r="G14" s="142" t="str">
        <f>'Krok 1- Kalkulačka '!E21</f>
        <v xml:space="preserve">Sadzobník správnych poplatkov časť X. Životné prostredie, položka 162 písm. o) </v>
      </c>
      <c r="H14" s="142" t="str">
        <f>'Krok 1- Kalkulačka '!F21</f>
        <v>SK</v>
      </c>
      <c r="I14" s="142">
        <f>'Krok 1- Kalkulačka '!G21</f>
        <v>45170</v>
      </c>
      <c r="J14" s="142" t="str">
        <f>'Krok 1- Kalkulačka '!H21</f>
        <v>fyzická osoba - podnikateľ, resp. právnická osoba</v>
      </c>
      <c r="K14" s="142">
        <f>'Krok 1- Kalkulačka '!I21</f>
        <v>9891</v>
      </c>
      <c r="L14" s="142">
        <f>'Krok 1- Kalkulačka '!L21</f>
        <v>9891</v>
      </c>
      <c r="M14" s="143">
        <f>'Krok 1- Kalkulačka '!CC21</f>
        <v>11</v>
      </c>
      <c r="N14" s="143">
        <f>'Krok 1- Kalkulačka '!CD21</f>
        <v>108801</v>
      </c>
      <c r="O14" s="142" t="str">
        <f>'Krok 1- Kalkulačka '!M21</f>
        <v>Out (znižuje náklady)</v>
      </c>
    </row>
    <row r="15" spans="1:15" ht="33.75" x14ac:dyDescent="0.2">
      <c r="A15" s="79" t="s">
        <v>115</v>
      </c>
      <c r="B15" s="84" t="s">
        <v>72</v>
      </c>
      <c r="C15" s="87" t="s">
        <v>71</v>
      </c>
      <c r="E15" s="142">
        <f>'Krok 1- Kalkulačka '!B24</f>
        <v>6</v>
      </c>
      <c r="F15" s="142" t="str">
        <f>'Krok 1- Kalkulačka '!C24</f>
        <v>Rozširujúca povinnosť prevádzkovateľa skládky odpadov, týkajúca sa podávania žiadostí o zmenu prevádzkovateľa</v>
      </c>
      <c r="G15" s="142" t="str">
        <f>'Krok 1- Kalkulačka '!E24</f>
        <v>§ 26b</v>
      </c>
      <c r="H15" s="142" t="str">
        <f>'Krok 1- Kalkulačka '!F24</f>
        <v>SK</v>
      </c>
      <c r="I15" s="142">
        <f>'Krok 1- Kalkulačka '!G24</f>
        <v>45170</v>
      </c>
      <c r="J15" s="142" t="str">
        <f>'Krok 1- Kalkulačka '!H24</f>
        <v>fyzická osoba - podnikateľ, resp. právnická osoba</v>
      </c>
      <c r="K15" s="142">
        <f>'Krok 1- Kalkulačka '!I24</f>
        <v>75</v>
      </c>
      <c r="L15" s="142">
        <f>'Krok 1- Kalkulačka '!L24</f>
        <v>75</v>
      </c>
      <c r="M15" s="143">
        <f>'Krok 1- Kalkulačka '!CC24</f>
        <v>2.8818359375</v>
      </c>
      <c r="N15" s="143">
        <f>'Krok 1- Kalkulačka '!CD24</f>
        <v>216.1376953125</v>
      </c>
      <c r="O15" s="142" t="str">
        <f>'Krok 1- Kalkulačka '!M24</f>
        <v>In (zvyšuje náklady)</v>
      </c>
    </row>
    <row r="16" spans="1:15" ht="33.75" x14ac:dyDescent="0.2">
      <c r="A16" s="80" t="s">
        <v>116</v>
      </c>
      <c r="B16" s="85" t="e">
        <f>B7+B8+B9-B13</f>
        <v>#REF!</v>
      </c>
      <c r="C16" s="88" t="e">
        <f>C7+C8+C9-C13</f>
        <v>#REF!</v>
      </c>
      <c r="E16" s="142">
        <f>'Krok 1- Kalkulačka '!B27</f>
        <v>7</v>
      </c>
      <c r="F16" s="142" t="str">
        <f>'Krok 1- Kalkulačka '!C27</f>
        <v>Rozširujúca povinnosť prevádzkovateľa skládky odpadov, týkajúca sa poskytovania informácií o skládke odpadov</v>
      </c>
      <c r="G16" s="142" t="str">
        <f>'Krok 1- Kalkulačka '!E27</f>
        <v>§ 26 ods. 1 písm. g)</v>
      </c>
      <c r="H16" s="142" t="str">
        <f>'Krok 1- Kalkulačka '!F27</f>
        <v>SK</v>
      </c>
      <c r="I16" s="142">
        <f>'Krok 1- Kalkulačka '!G27</f>
        <v>45170</v>
      </c>
      <c r="J16" s="142" t="str">
        <f>'Krok 1- Kalkulačka '!H27</f>
        <v>fyzická osoba - podnikateľ, resp. právnická osoba</v>
      </c>
      <c r="K16" s="142">
        <f>'Krok 1- Kalkulačka '!I27</f>
        <v>75</v>
      </c>
      <c r="L16" s="142">
        <f>'Krok 1- Kalkulačka '!L27</f>
        <v>75</v>
      </c>
      <c r="M16" s="143">
        <f>'Krok 1- Kalkulačka '!CC27</f>
        <v>5.013671875</v>
      </c>
      <c r="N16" s="143">
        <f>'Krok 1- Kalkulačka '!CD27</f>
        <v>376.025390625</v>
      </c>
      <c r="O16" s="142" t="str">
        <f>'Krok 1- Kalkulačka '!M27</f>
        <v>In (zvyšuje náklady)</v>
      </c>
    </row>
    <row r="17" spans="1:15" ht="33.75" x14ac:dyDescent="0.2">
      <c r="A17" s="90"/>
      <c r="E17" s="142">
        <f>'Krok 1- Kalkulačka '!B30</f>
        <v>8</v>
      </c>
      <c r="F17" s="142" t="str">
        <f>'Krok 1- Kalkulačka '!C30</f>
        <v>Poskytnúť informácie potrebné na vypracovanie a aktualizáciu plánu alebo programu predchádzania vzniku odpadu</v>
      </c>
      <c r="G17" s="142" t="str">
        <f>'Krok 1- Kalkulačka '!E30</f>
        <v xml:space="preserve">§ 14 ods. 1 písm. n) </v>
      </c>
      <c r="H17" s="142" t="str">
        <f>'Krok 1- Kalkulačka '!F30</f>
        <v>SK</v>
      </c>
      <c r="I17" s="142">
        <f>'Krok 1- Kalkulačka '!G30</f>
        <v>45170</v>
      </c>
      <c r="J17" s="142" t="str">
        <f>'Krok 1- Kalkulačka '!H30</f>
        <v>fyzická osoba - podnikateľ, resp. právnická osoba</v>
      </c>
      <c r="K17" s="142">
        <f>'Krok 1- Kalkulačka '!I30</f>
        <v>100</v>
      </c>
      <c r="L17" s="142">
        <f>'Krok 1- Kalkulačka '!L30</f>
        <v>100</v>
      </c>
      <c r="M17" s="143">
        <f>'Krok 1- Kalkulačka '!CC30</f>
        <v>2.8818359375</v>
      </c>
      <c r="N17" s="143">
        <f>'Krok 1- Kalkulačka '!CD30</f>
        <v>288.18359375</v>
      </c>
      <c r="O17" s="142" t="str">
        <f>'Krok 1- Kalkulačka '!M30</f>
        <v>In (zvyšuje náklady)</v>
      </c>
    </row>
    <row r="18" spans="1:15" ht="33.75" x14ac:dyDescent="0.2">
      <c r="E18" s="142">
        <f>'Krok 1- Kalkulačka '!B33</f>
        <v>9</v>
      </c>
      <c r="F18" s="142" t="str">
        <f>'Krok 1- Kalkulačka '!C33</f>
        <v xml:space="preserve">Elektronizácia ohlasovacej povinnosti  príjemcu nebezpečného odpadu </v>
      </c>
      <c r="G18" s="142" t="str">
        <f>'Krok 1- Kalkulačka '!E33</f>
        <v>§ 26 ods. 4</v>
      </c>
      <c r="H18" s="142" t="str">
        <f>'Krok 1- Kalkulačka '!F33</f>
        <v>SK</v>
      </c>
      <c r="I18" s="142">
        <f>'Krok 1- Kalkulačka '!G33</f>
        <v>45170</v>
      </c>
      <c r="J18" s="142" t="str">
        <f>'Krok 1- Kalkulačka '!H33</f>
        <v>fyzická osoba - podnikateľ, resp. právnická osoba</v>
      </c>
      <c r="K18" s="142">
        <f>'Krok 1- Kalkulačka '!I33</f>
        <v>9891</v>
      </c>
      <c r="L18" s="142">
        <f>'Krok 1- Kalkulačka '!L33</f>
        <v>9891</v>
      </c>
      <c r="M18" s="143">
        <f>'Krok 1- Kalkulačka '!CC33</f>
        <v>2.8818359375</v>
      </c>
      <c r="N18" s="143">
        <f>'Krok 1- Kalkulačka '!CD33</f>
        <v>28504.2392578125</v>
      </c>
      <c r="O18" s="142" t="str">
        <f>'Krok 1- Kalkulačka '!M33</f>
        <v>Out (znižuje náklady)</v>
      </c>
    </row>
    <row r="19" spans="1:15" ht="33.75" x14ac:dyDescent="0.2">
      <c r="E19" s="142">
        <f>'Krok 1- Kalkulačka '!B36</f>
        <v>10</v>
      </c>
      <c r="F19" s="142" t="str">
        <f>'Krok 1- Kalkulačka '!C36</f>
        <v>Rozširujúca povinnosť prevádzkovateľa skládky odpadov, týkajúca sa poskytovania informácií o skládke odpadov</v>
      </c>
      <c r="G19" s="142" t="str">
        <f>'Krok 1- Kalkulačka '!E36</f>
        <v>§ 114b ods. 2</v>
      </c>
      <c r="H19" s="142" t="str">
        <f>'Krok 1- Kalkulačka '!F36</f>
        <v>SK</v>
      </c>
      <c r="I19" s="142">
        <f>'Krok 1- Kalkulačka '!G36</f>
        <v>45170</v>
      </c>
      <c r="J19" s="142" t="str">
        <f>'Krok 1- Kalkulačka '!H36</f>
        <v>fyzická osoba - podnikateľ, resp. právnická osoba</v>
      </c>
      <c r="K19" s="142">
        <f>'Krok 1- Kalkulačka '!I36</f>
        <v>15</v>
      </c>
      <c r="L19" s="142">
        <f>'Krok 1- Kalkulačka '!L36</f>
        <v>15</v>
      </c>
      <c r="M19" s="143">
        <f>'Krok 1- Kalkulačka '!CC36</f>
        <v>5.013671875</v>
      </c>
      <c r="N19" s="143">
        <f>'Krok 1- Kalkulačka '!CD36</f>
        <v>75.205078125</v>
      </c>
      <c r="O19" s="142" t="str">
        <f>'Krok 1- Kalkulačka '!M36</f>
        <v>In (zvyšuje náklady)</v>
      </c>
    </row>
    <row r="20" spans="1:15" ht="33.75" x14ac:dyDescent="0.2">
      <c r="E20" s="142">
        <f>'Krok 1- Kalkulačka '!B39</f>
        <v>11</v>
      </c>
      <c r="F20" s="142" t="str">
        <f>'Krok 1- Kalkulačka '!C39</f>
        <v>Rozširujúca povinnosť prevádzkovateľa skládky odpadov, týkajúca sa podávania žiadostí o zmenu prevádzkovateľa</v>
      </c>
      <c r="G20" s="142" t="str">
        <f>'Krok 1- Kalkulačka '!E39</f>
        <v>§ 19b</v>
      </c>
      <c r="H20" s="142" t="str">
        <f>'Krok 1- Kalkulačka '!F39</f>
        <v>SK</v>
      </c>
      <c r="I20" s="142">
        <f>'Krok 1- Kalkulačka '!G39</f>
        <v>45170</v>
      </c>
      <c r="J20" s="142" t="str">
        <f>'Krok 1- Kalkulačka '!H39</f>
        <v>fyzická osoba - podnikateľ, resp. právnická osoba</v>
      </c>
      <c r="K20" s="142">
        <f>'Krok 1- Kalkulačka '!I39</f>
        <v>15</v>
      </c>
      <c r="L20" s="142">
        <f>'Krok 1- Kalkulačka '!L39</f>
        <v>15</v>
      </c>
      <c r="M20" s="143">
        <f>'Krok 1- Kalkulačka '!CC39</f>
        <v>2.8818359375</v>
      </c>
      <c r="N20" s="143">
        <f>'Krok 1- Kalkulačka '!CD39</f>
        <v>43.2275390625</v>
      </c>
      <c r="O20" s="142" t="str">
        <f>'Krok 1- Kalkulačka '!M39</f>
        <v>In (zvyšuje náklady)</v>
      </c>
    </row>
    <row r="21" spans="1:15" ht="33.75" x14ac:dyDescent="0.2">
      <c r="E21" s="142">
        <f>'Krok 1- Kalkulačka '!B42</f>
        <v>12</v>
      </c>
      <c r="F21" s="142" t="str">
        <f>'Krok 1- Kalkulačka '!C42</f>
        <v>Rozširujúca povinnosť výrobcov obalov a neobalových výrobkov obstarávať ľahké a veľmi ľahké plastové tašky z biologicky rozložiteľného materiálu</v>
      </c>
      <c r="G21" s="142" t="str">
        <f>'Krok 1- Kalkulačka '!E42</f>
        <v xml:space="preserve">§ 54 ods, 5 písm. c) </v>
      </c>
      <c r="H21" s="142" t="str">
        <f>'Krok 1- Kalkulačka '!F42</f>
        <v>SK</v>
      </c>
      <c r="I21" s="142">
        <f>'Krok 1- Kalkulačka '!G42</f>
        <v>45170</v>
      </c>
      <c r="J21" s="142" t="str">
        <f>'Krok 1- Kalkulačka '!H42</f>
        <v>fyzická osoba - podnikateľ, resp. právnická osoba</v>
      </c>
      <c r="K21" s="142">
        <f>'Krok 1- Kalkulačka '!I42</f>
        <v>18250</v>
      </c>
      <c r="L21" s="142">
        <f>'Krok 1- Kalkulačka '!L42</f>
        <v>18250</v>
      </c>
      <c r="M21" s="143">
        <f>'Krok 1- Kalkulačka '!CC42</f>
        <v>2.5582031249999999</v>
      </c>
      <c r="N21" s="143">
        <f>'Krok 1- Kalkulačka '!CD42</f>
        <v>46687.20703125</v>
      </c>
      <c r="O21" s="142" t="str">
        <f>'Krok 1- Kalkulačka '!M42</f>
        <v>In (zvyšuje náklady)</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SK</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f>'Krok 1- Kalkulačka '!F57</f>
        <v>0</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Administrator</cp:lastModifiedBy>
  <cp:lastPrinted>2023-04-04T06:56:05Z</cp:lastPrinted>
  <dcterms:created xsi:type="dcterms:W3CDTF">2014-07-30T13:24:38Z</dcterms:created>
  <dcterms:modified xsi:type="dcterms:W3CDTF">2023-04-18T12:10:54Z</dcterms:modified>
</cp:coreProperties>
</file>