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0\01\Dokumenty\PoradaVseobecne\NR SR\2023\účtovná závierka\"/>
    </mc:Choice>
  </mc:AlternateContent>
  <bookViews>
    <workbookView xWindow="0" yWindow="0" windowWidth="20490" windowHeight="7020" tabRatio="861" firstSheet="1" activeTab="9"/>
  </bookViews>
  <sheets>
    <sheet name="1_Rámcová bilancia" sheetId="27" r:id="rId1"/>
    <sheet name="2_DLNM a DLHM" sheetId="29" r:id="rId2"/>
    <sheet name="3_Pohľ.na poist. a p. SDS" sheetId="35" r:id="rId3"/>
    <sheet name="4_Dl. a Kr. pohľadávky" sheetId="42" r:id="rId4"/>
    <sheet name="5_OP k pohľadávkam" sheetId="31" r:id="rId5"/>
    <sheet name="6_Rezervy" sheetId="34" r:id="rId6"/>
    <sheet name="7_Dl. a Kr. záväzky" sheetId="41" r:id="rId7"/>
    <sheet name="8_Záväzky soc.fondu" sheetId="28" r:id="rId8"/>
    <sheet name="9_Pln.rozpočtu P a V" sheetId="43" r:id="rId9"/>
    <sheet name="10_Pln.rozpočtu P a V SpF" sheetId="44" r:id="rId10"/>
    <sheet name="Graf č.1" sheetId="51" r:id="rId11"/>
  </sheets>
  <externalReferences>
    <externalReference r:id="rId12"/>
  </externalReferences>
  <definedNames>
    <definedName name="_xlnm.Print_Area" localSheetId="0">'1_Rámcová bilancia'!$B$10:$O$36</definedName>
    <definedName name="_xlnm.Print_Area" localSheetId="1">'2_DLNM a DLHM'!$B$2:$K$23</definedName>
    <definedName name="_xlnm.Print_Area" localSheetId="2">'3_Pohľ.na poist. a p. SDS'!$A$1:$E$27</definedName>
    <definedName name="_xlnm.Print_Area" localSheetId="3">'4_Dl. a Kr. pohľadávky'!$A$1:$K$43</definedName>
    <definedName name="_xlnm.Print_Area" localSheetId="4">'5_OP k pohľadávkam'!$B$2:$E$30</definedName>
    <definedName name="_xlnm.Print_Area" localSheetId="5">'6_Rezervy'!$B$2:$G$9</definedName>
    <definedName name="_xlnm.Print_Area" localSheetId="7">'8_Záväzky soc.fondu'!$A$1:$C$11</definedName>
    <definedName name="_xlnm.Print_Area" localSheetId="8">'9_Pln.rozpočtu P a V'!$A$1:$L$96</definedName>
  </definedNames>
  <calcPr calcId="162913"/>
</workbook>
</file>

<file path=xl/calcChain.xml><?xml version="1.0" encoding="utf-8"?>
<calcChain xmlns="http://schemas.openxmlformats.org/spreadsheetml/2006/main">
  <c r="I13" i="51" l="1"/>
  <c r="G12" i="51"/>
  <c r="F12" i="51"/>
  <c r="G11" i="51"/>
  <c r="F11" i="51"/>
  <c r="G10" i="51"/>
  <c r="F10" i="51"/>
  <c r="G9" i="51"/>
  <c r="F9" i="51"/>
  <c r="G8" i="51"/>
  <c r="F8" i="51"/>
  <c r="G7" i="51"/>
  <c r="F7" i="51"/>
  <c r="G6" i="51"/>
  <c r="F6" i="51"/>
  <c r="F16" i="29" l="1"/>
  <c r="E16" i="29"/>
  <c r="D16" i="29"/>
  <c r="C16" i="29"/>
  <c r="K15" i="29"/>
  <c r="K16" i="29" s="1"/>
  <c r="K14" i="29"/>
  <c r="K13" i="29"/>
  <c r="J12" i="29"/>
  <c r="I12" i="29"/>
  <c r="H12" i="29"/>
  <c r="G12" i="29"/>
  <c r="F12" i="29"/>
  <c r="E12" i="29"/>
  <c r="D12" i="29"/>
  <c r="C12" i="29"/>
  <c r="K10" i="29"/>
  <c r="K9" i="29"/>
  <c r="K8" i="29"/>
  <c r="K12" i="29" l="1"/>
  <c r="C11" i="28"/>
  <c r="I11" i="41" l="1"/>
  <c r="I24" i="41"/>
  <c r="D24" i="41"/>
  <c r="F24" i="41"/>
  <c r="E24" i="41"/>
  <c r="E11" i="41" l="1"/>
  <c r="F11" i="41"/>
  <c r="D11" i="41"/>
  <c r="G10" i="41"/>
  <c r="E27" i="31" l="1"/>
  <c r="E28" i="31"/>
  <c r="E29" i="31"/>
  <c r="E26" i="31"/>
  <c r="E25" i="31"/>
  <c r="E24" i="31"/>
  <c r="E23" i="31"/>
  <c r="E22" i="31"/>
  <c r="E12" i="31"/>
  <c r="E13" i="31"/>
  <c r="E14" i="31"/>
  <c r="E15" i="31"/>
  <c r="E16" i="31"/>
  <c r="E17" i="31"/>
  <c r="E18" i="31"/>
  <c r="E11" i="31"/>
  <c r="J37" i="42"/>
  <c r="D18" i="35"/>
  <c r="L35" i="27"/>
  <c r="K35" i="27"/>
  <c r="K36" i="27" s="1"/>
  <c r="J35" i="27"/>
  <c r="L29" i="27"/>
  <c r="L36" i="27" s="1"/>
  <c r="M32" i="27" s="1"/>
  <c r="J29" i="27"/>
  <c r="E36" i="27"/>
  <c r="F33" i="27" s="1"/>
  <c r="E35" i="27"/>
  <c r="C35" i="27"/>
  <c r="E29" i="27"/>
  <c r="D29" i="27"/>
  <c r="D36" i="27" s="1"/>
  <c r="C29" i="27"/>
  <c r="C36" i="27" s="1"/>
  <c r="F35" i="27" l="1"/>
  <c r="M35" i="27"/>
  <c r="J36" i="27"/>
  <c r="M18" i="27"/>
  <c r="M22" i="27"/>
  <c r="M27" i="27"/>
  <c r="M29" i="27"/>
  <c r="M36" i="27" s="1"/>
  <c r="M19" i="27"/>
  <c r="M23" i="27"/>
  <c r="M28" i="27"/>
  <c r="M30" i="27"/>
  <c r="M16" i="27"/>
  <c r="M20" i="27"/>
  <c r="M24" i="27"/>
  <c r="M31" i="27"/>
  <c r="M17" i="27"/>
  <c r="M21" i="27"/>
  <c r="M25" i="27"/>
  <c r="F34" i="27"/>
  <c r="F16" i="27"/>
  <c r="F31" i="27"/>
  <c r="F30" i="27"/>
  <c r="F17" i="27"/>
  <c r="F32" i="27"/>
  <c r="F19" i="27"/>
  <c r="J29" i="42"/>
  <c r="F37" i="42"/>
  <c r="G37" i="42"/>
  <c r="E37" i="42"/>
  <c r="H40" i="42"/>
  <c r="H41" i="42"/>
  <c r="H42" i="42"/>
  <c r="H39" i="42"/>
  <c r="H32" i="42"/>
  <c r="H33" i="42"/>
  <c r="H34" i="42"/>
  <c r="H35" i="42"/>
  <c r="H36" i="42"/>
  <c r="H31" i="42"/>
  <c r="H28" i="42"/>
  <c r="J28" i="42" s="1"/>
  <c r="H27" i="42"/>
  <c r="H14" i="42"/>
  <c r="J14" i="42" s="1"/>
  <c r="H15" i="42"/>
  <c r="J15" i="42" s="1"/>
  <c r="H16" i="42"/>
  <c r="J16" i="42" s="1"/>
  <c r="H17" i="42"/>
  <c r="J17" i="42" s="1"/>
  <c r="H18" i="42"/>
  <c r="J18" i="42" s="1"/>
  <c r="H19" i="42"/>
  <c r="J19" i="42" s="1"/>
  <c r="H20" i="42"/>
  <c r="J20" i="42" s="1"/>
  <c r="H21" i="42"/>
  <c r="J21" i="42" s="1"/>
  <c r="H22" i="42"/>
  <c r="J22" i="42" s="1"/>
  <c r="H23" i="42"/>
  <c r="J23" i="42" s="1"/>
  <c r="H24" i="42"/>
  <c r="J24" i="42" s="1"/>
  <c r="H13" i="42"/>
  <c r="J13" i="42" s="1"/>
  <c r="H9" i="42"/>
  <c r="E29" i="42"/>
  <c r="E25" i="42"/>
  <c r="E11" i="42"/>
  <c r="H37" i="42" l="1"/>
  <c r="E43" i="42"/>
  <c r="F29" i="27"/>
  <c r="F36" i="27" s="1"/>
  <c r="D9" i="34"/>
  <c r="E9" i="34"/>
  <c r="F9" i="34"/>
  <c r="G9" i="34"/>
  <c r="C9" i="34"/>
  <c r="E40" i="41" l="1"/>
  <c r="E42" i="41" s="1"/>
  <c r="F40" i="41"/>
  <c r="F42" i="41" s="1"/>
  <c r="H40" i="41"/>
  <c r="H42" i="41" s="1"/>
  <c r="I40" i="41"/>
  <c r="I42" i="41" s="1"/>
  <c r="D40" i="41"/>
  <c r="D42" i="41" s="1"/>
  <c r="G39" i="41"/>
  <c r="G35" i="41"/>
  <c r="G36" i="41"/>
  <c r="G37" i="41"/>
  <c r="G38" i="41"/>
  <c r="G34" i="41"/>
  <c r="G41" i="41"/>
  <c r="G33" i="41" l="1"/>
  <c r="G32" i="41"/>
  <c r="G31" i="41"/>
  <c r="G21" i="41"/>
  <c r="G22" i="41"/>
  <c r="G23" i="41"/>
  <c r="G20" i="41"/>
  <c r="G18" i="41"/>
  <c r="G15" i="41"/>
  <c r="G14" i="41"/>
  <c r="G26" i="41"/>
  <c r="G25" i="41"/>
  <c r="G24" i="41"/>
  <c r="G19" i="41"/>
  <c r="G17" i="41"/>
  <c r="G16" i="41"/>
  <c r="G13" i="41"/>
  <c r="G9" i="41"/>
  <c r="G11" i="41" l="1"/>
  <c r="G40" i="41"/>
  <c r="G42" i="41" s="1"/>
  <c r="D20" i="31" l="1"/>
  <c r="E20" i="31"/>
  <c r="C20" i="31"/>
  <c r="E9" i="31"/>
  <c r="D9" i="31"/>
  <c r="C9" i="31"/>
  <c r="C18" i="35" l="1"/>
  <c r="B11" i="28" l="1"/>
  <c r="G29" i="27"/>
  <c r="G35" i="27"/>
  <c r="N35" i="27"/>
  <c r="G36" i="27" l="1"/>
  <c r="I25" i="42"/>
  <c r="J25" i="42"/>
  <c r="H25" i="42"/>
  <c r="G25" i="42"/>
  <c r="F25" i="42"/>
  <c r="H17" i="27" l="1"/>
  <c r="H33" i="27"/>
  <c r="H16" i="27"/>
  <c r="H32" i="27"/>
  <c r="H30" i="27"/>
  <c r="H31" i="27"/>
  <c r="H19" i="27"/>
  <c r="H34" i="27"/>
  <c r="H35" i="27"/>
  <c r="I29" i="42"/>
  <c r="H29" i="42"/>
  <c r="G29" i="42"/>
  <c r="F29" i="42"/>
  <c r="I11" i="42"/>
  <c r="H11" i="42"/>
  <c r="G11" i="42"/>
  <c r="F11" i="42"/>
  <c r="G43" i="42" l="1"/>
  <c r="F43" i="42"/>
  <c r="H29" i="27"/>
  <c r="H36" i="27" s="1"/>
  <c r="H43" i="42"/>
  <c r="J11" i="42"/>
  <c r="J43" i="42" s="1"/>
  <c r="I43" i="42"/>
  <c r="N29" i="27"/>
  <c r="N36" i="27" l="1"/>
  <c r="O29" i="27" s="1"/>
  <c r="O24" i="27" l="1"/>
  <c r="O20" i="27"/>
  <c r="O16" i="27"/>
  <c r="O30" i="27"/>
  <c r="O21" i="27"/>
  <c r="O32" i="27"/>
  <c r="O28" i="27"/>
  <c r="O23" i="27"/>
  <c r="O19" i="27"/>
  <c r="O31" i="27"/>
  <c r="O27" i="27"/>
  <c r="O22" i="27"/>
  <c r="O18" i="27"/>
  <c r="O25" i="27"/>
  <c r="O17" i="27"/>
  <c r="O35" i="27"/>
  <c r="O36" i="27" s="1"/>
  <c r="J22" i="29"/>
  <c r="I22" i="29"/>
  <c r="H22" i="29"/>
  <c r="G22" i="29"/>
  <c r="F22" i="29"/>
  <c r="E22" i="29"/>
  <c r="D22" i="29"/>
  <c r="C22" i="29"/>
  <c r="K20" i="29"/>
  <c r="K19" i="29"/>
  <c r="K18" i="29"/>
  <c r="K17" i="29"/>
  <c r="J23" i="29"/>
  <c r="I23" i="29"/>
  <c r="H23" i="29"/>
  <c r="G23" i="29"/>
  <c r="F23" i="29" l="1"/>
  <c r="C23" i="29"/>
  <c r="D23" i="29"/>
  <c r="K22" i="29"/>
  <c r="E23" i="29"/>
  <c r="K23" i="29" l="1"/>
</calcChain>
</file>

<file path=xl/sharedStrings.xml><?xml version="1.0" encoding="utf-8"?>
<sst xmlns="http://schemas.openxmlformats.org/spreadsheetml/2006/main" count="387" uniqueCount="227">
  <si>
    <t>Názov položky</t>
  </si>
  <si>
    <t>R.č.</t>
  </si>
  <si>
    <t>Stav na začiatku bežného účtovného obdobia</t>
  </si>
  <si>
    <t>Prírastky</t>
  </si>
  <si>
    <t>Úbytky</t>
  </si>
  <si>
    <t>Stav na konci bežného účtovného obdobia</t>
  </si>
  <si>
    <t>z toho</t>
  </si>
  <si>
    <t>dlhodobé pohľadávky</t>
  </si>
  <si>
    <t>krátkodobé pohľadávky</t>
  </si>
  <si>
    <t>v tom:</t>
  </si>
  <si>
    <t>Základný fond nemocenského poistenia</t>
  </si>
  <si>
    <t>Základný fond starobného poistenia</t>
  </si>
  <si>
    <t xml:space="preserve">Základný fond invalidného poistenia  </t>
  </si>
  <si>
    <t>Základný fond úrazového poistenia</t>
  </si>
  <si>
    <t>Základný fond garančného poistenia</t>
  </si>
  <si>
    <t>Základný fond poistenia v nezamestnanosti</t>
  </si>
  <si>
    <t>Rezervný fond solidarity</t>
  </si>
  <si>
    <t>Zúčtovanie poistného za rok 1993</t>
  </si>
  <si>
    <t>Zúčtovanie poistného so Všeobecnou zdravotnou poisťovňou  rok 1994</t>
  </si>
  <si>
    <t>Správny fond</t>
  </si>
  <si>
    <t>Sociálny fond</t>
  </si>
  <si>
    <t xml:space="preserve">Správny fond </t>
  </si>
  <si>
    <t>Zúčtovanie štátnych dávok</t>
  </si>
  <si>
    <t>Softvér</t>
  </si>
  <si>
    <t>Stavby</t>
  </si>
  <si>
    <t>Samostatné hnuteľné veci a súbory hnuteľných vecí</t>
  </si>
  <si>
    <t>Dopravné prostriedky</t>
  </si>
  <si>
    <t>Pozemky</t>
  </si>
  <si>
    <t>Umelecké diela a zbierky</t>
  </si>
  <si>
    <t>Obstaranie dlhodobého nehmotného majetku</t>
  </si>
  <si>
    <t>Obstaranie dlhodobého hmotného majetku</t>
  </si>
  <si>
    <t xml:space="preserve">prírastky + </t>
  </si>
  <si>
    <t>úbytky -</t>
  </si>
  <si>
    <t>presuny (+, -)</t>
  </si>
  <si>
    <t>prírastky  +</t>
  </si>
  <si>
    <t>úbytky  -</t>
  </si>
  <si>
    <t>Zostatková hodnota</t>
  </si>
  <si>
    <t>Stav na začiatku bežného  účtovného obdobia</t>
  </si>
  <si>
    <t>Druhy pohľadávok</t>
  </si>
  <si>
    <t>Pohľadávky na poistnom a príspevkoch na starobné dôchodkové sporenie</t>
  </si>
  <si>
    <t>Stav na konci</t>
  </si>
  <si>
    <t>bežného účtovného obdobia</t>
  </si>
  <si>
    <t>bezprostredne predchádzajúceho účtovného obdobia</t>
  </si>
  <si>
    <t>Poistné</t>
  </si>
  <si>
    <t>Penále</t>
  </si>
  <si>
    <t>Pokuty</t>
  </si>
  <si>
    <t>Poplatky</t>
  </si>
  <si>
    <t>Regresy</t>
  </si>
  <si>
    <t>Preplatky na dávkach</t>
  </si>
  <si>
    <t>Ostatné</t>
  </si>
  <si>
    <t>Pohľadávky spolu</t>
  </si>
  <si>
    <t>z toho:</t>
  </si>
  <si>
    <t>do jedného roka vrátane</t>
  </si>
  <si>
    <t>od jedného roka do piatich  rokov vrátane</t>
  </si>
  <si>
    <t>viac ako päť rokov</t>
  </si>
  <si>
    <t>Stav opravných položiek  na začiatku bežného účtovného obdobia</t>
  </si>
  <si>
    <t>Prírastky, úbytky a zúčtovanie  opravných položiek počas bežného účtovného obdobia</t>
  </si>
  <si>
    <t>Stav opravných položiek na konci bežného účtovného obdobia</t>
  </si>
  <si>
    <t xml:space="preserve">Základný fond invalidného poistenia </t>
  </si>
  <si>
    <t>Krátkodobé  pohľadávky  z obchodného styku</t>
  </si>
  <si>
    <t>Druh rezervy</t>
  </si>
  <si>
    <t>Tvorba rezerv</t>
  </si>
  <si>
    <t>Použitie rezerv</t>
  </si>
  <si>
    <t>Zrušenie alebo zníženie rezerv</t>
  </si>
  <si>
    <t>Rezervy spolu</t>
  </si>
  <si>
    <t>Druh záväzku</t>
  </si>
  <si>
    <t>Z toho</t>
  </si>
  <si>
    <t>a</t>
  </si>
  <si>
    <t>b</t>
  </si>
  <si>
    <t>Stav k prvému dňu účtovného obdobia</t>
  </si>
  <si>
    <t>Tvorba na ťarchu nákladov</t>
  </si>
  <si>
    <t>Tvorba zo zisku</t>
  </si>
  <si>
    <t>Čerpanie</t>
  </si>
  <si>
    <t>Stav k poslednému dňu účtovného obdobia</t>
  </si>
  <si>
    <t>Základný fond invalidného poistenia</t>
  </si>
  <si>
    <t>Tabuľka č. 1</t>
  </si>
  <si>
    <t>Rámcová bilancia</t>
  </si>
  <si>
    <t>MAJETOK</t>
  </si>
  <si>
    <t>ZDROJE</t>
  </si>
  <si>
    <t>%</t>
  </si>
  <si>
    <t>Dlhodobý nehmotný majetok</t>
  </si>
  <si>
    <t>Dlhodobý hmotný majetok</t>
  </si>
  <si>
    <t>Účet tvorby fondov</t>
  </si>
  <si>
    <t>Výsledok hospodárenia</t>
  </si>
  <si>
    <t>NEOBEŽNÝ MAJETOK</t>
  </si>
  <si>
    <t>VLASTNÉ ZDROJE KRYTIA MAJETKU</t>
  </si>
  <si>
    <t>Zásoby</t>
  </si>
  <si>
    <t>Pohľadávky - menovitá hodnota</t>
  </si>
  <si>
    <t xml:space="preserve">Krátkodobý finančný majetok </t>
  </si>
  <si>
    <t>Prechodné účty (náklady budúcich období)</t>
  </si>
  <si>
    <t>OBEŽNÝ MAJETOK</t>
  </si>
  <si>
    <t>CUDZIE ZDROJE</t>
  </si>
  <si>
    <t>MAJETOK CELKOM</t>
  </si>
  <si>
    <t>PASÍVA CELKOM</t>
  </si>
  <si>
    <t>Stav na začiatku 
bežného účtovného obdobia</t>
  </si>
  <si>
    <t>Stav na konci 
bežného účtovného obdobia</t>
  </si>
  <si>
    <t>Dlhodobé záväzky na konci 
bežného účtovného obdobia</t>
  </si>
  <si>
    <t>Krátkodobé záväzky na konci 
bežného účtovného obdobia</t>
  </si>
  <si>
    <t>ZFNP - z titulu vyplatených dávok NP</t>
  </si>
  <si>
    <t>ZFPvN- z titulu vyplatených dávok EÚ</t>
  </si>
  <si>
    <t>Pohľadávky na poistnom a príspevkoch na SDS celkom ( účet 316 )</t>
  </si>
  <si>
    <t xml:space="preserve">pohľadávky na poistnom na základe výkazu, prihlášky evidované v účtovníctve (aj pred lehotou splatnosti) </t>
  </si>
  <si>
    <t>poistné</t>
  </si>
  <si>
    <t>penále</t>
  </si>
  <si>
    <t xml:space="preserve">pokuty </t>
  </si>
  <si>
    <t xml:space="preserve">poplatky  </t>
  </si>
  <si>
    <t>Záväzky fondov (vnútorné zúčtovanie a ostatné záväzky)</t>
  </si>
  <si>
    <t>Tabuľka č. 3</t>
  </si>
  <si>
    <t>(tabuľka k čl. III  ods. 6 )</t>
  </si>
  <si>
    <t>Tabuľka č. 4</t>
  </si>
  <si>
    <t>Tabuľka č. 5</t>
  </si>
  <si>
    <t>(tabuľka k čl. III ods. 8 )</t>
  </si>
  <si>
    <t>Tabuľka č. 6</t>
  </si>
  <si>
    <t>(tabuľka k čl. III ods. 14 písm. a) )</t>
  </si>
  <si>
    <t>(tabuľka k čl. III ods. 14 písm. b) až d) )</t>
  </si>
  <si>
    <t>(tabuľka k čl. III ods. 14 písm. e) )</t>
  </si>
  <si>
    <t>Tabuľka č. 9</t>
  </si>
  <si>
    <t>Spolu</t>
  </si>
  <si>
    <t xml:space="preserve">                    - opravné položky</t>
  </si>
  <si>
    <t>PRECHODNÉ ÚČTY PASÍV (383 a 384)</t>
  </si>
  <si>
    <t xml:space="preserve">preplatky na dávkach a regresy   </t>
  </si>
  <si>
    <t>Základný fond príspevkov na starobné dôchodkové sporenie</t>
  </si>
  <si>
    <t xml:space="preserve">a vyjadrenie podielu majetku a zdrojov </t>
  </si>
  <si>
    <t>po lehote splatnosti *</t>
  </si>
  <si>
    <t>* Všetky pohľadávky na poistnom a príspevkoch na SDS vykazované na účte 316 sú po lehote splatnosti.  Tam patria tak krátkodobé ako aj dlhodobé pohľadávky. Splatnosť poistného je uvedená  v § 143 zákona č. 461/2003 Z. z. v znení neskorších predpisov.</t>
  </si>
  <si>
    <t>1. rezerva na nevyčerpané dovolenky vrátane sociálneho poistenia a starobného dôchodkového sporenia                                 (účet 3231,  32315)</t>
  </si>
  <si>
    <t xml:space="preserve">Zúčtovanie poistného za rok 1993 </t>
  </si>
  <si>
    <t xml:space="preserve">Poskytnuté preddavky na dlhodobý  nehmotný    a hmotný majetok </t>
  </si>
  <si>
    <t xml:space="preserve">Dotácie </t>
  </si>
  <si>
    <r>
      <t>Obstarávacia cena</t>
    </r>
    <r>
      <rPr>
        <sz val="12"/>
        <rFont val="Times New Roman"/>
        <family val="1"/>
        <charset val="238"/>
      </rPr>
      <t xml:space="preserve"> - stav na začiatku bežného účtovného obdobia</t>
    </r>
  </si>
  <si>
    <r>
      <t xml:space="preserve">Oprávky – </t>
    </r>
    <r>
      <rPr>
        <sz val="12"/>
        <rFont val="Times New Roman"/>
        <family val="1"/>
        <charset val="238"/>
      </rPr>
      <t>stav na začiatku bežného účtovného obdobia</t>
    </r>
  </si>
  <si>
    <r>
      <t>Opravné položky</t>
    </r>
    <r>
      <rPr>
        <sz val="12"/>
        <rFont val="Times New Roman"/>
        <family val="1"/>
        <charset val="238"/>
      </rPr>
      <t xml:space="preserve"> – stav na začiatku bežného účtovného obdobia</t>
    </r>
  </si>
  <si>
    <t>Obstaranie dlhodobého nehmotného                          a dlhodobého hmotného majetku</t>
  </si>
  <si>
    <t>Tabuľka č. 2</t>
  </si>
  <si>
    <t>(tabuľka k čl. III ods. 7)</t>
  </si>
  <si>
    <t>(tabuľka k čl. VIII ods. 1 )</t>
  </si>
  <si>
    <t>Ukazovateľ</t>
  </si>
  <si>
    <t>v tom tvorba:</t>
  </si>
  <si>
    <t xml:space="preserve">z poistného </t>
  </si>
  <si>
    <t>Tvorba fondov celkom</t>
  </si>
  <si>
    <t>Použitie prostriedkov jednotlivých fondov</t>
  </si>
  <si>
    <t>Bilančný rozdiel v bežnom roku</t>
  </si>
  <si>
    <t>Bilančný rozdiel celkom</t>
  </si>
  <si>
    <t>Príjmy celkom</t>
  </si>
  <si>
    <t>Výdavky celkom</t>
  </si>
  <si>
    <t xml:space="preserve">kapitálové výdavky </t>
  </si>
  <si>
    <t>bežné výdavky</t>
  </si>
  <si>
    <t xml:space="preserve">Dlhodobé záväzky (956 + 959AÚ) </t>
  </si>
  <si>
    <t>Základné fondy</t>
  </si>
  <si>
    <t>Osobitný fond</t>
  </si>
  <si>
    <r>
      <t xml:space="preserve">Záväzky z obchodného styku </t>
    </r>
    <r>
      <rPr>
        <b/>
        <sz val="12"/>
        <rFont val="Times New Roman"/>
        <family val="1"/>
        <charset val="238"/>
      </rPr>
      <t xml:space="preserve"> (321 až 325 a 329)</t>
    </r>
  </si>
  <si>
    <t>Mylné platby (fond 143)</t>
  </si>
  <si>
    <r>
      <t xml:space="preserve">Záväzky voči zamestnancom </t>
    </r>
    <r>
      <rPr>
        <b/>
        <sz val="12"/>
        <rFont val="Times New Roman"/>
        <family val="1"/>
        <charset val="238"/>
      </rPr>
      <t>(331 + 333)</t>
    </r>
  </si>
  <si>
    <r>
      <t xml:space="preserve">Zúčtovanie so Sociálnou poisťovňou a zdravotnými poisťovňami </t>
    </r>
    <r>
      <rPr>
        <b/>
        <sz val="12"/>
        <rFont val="Times New Roman"/>
        <family val="1"/>
        <charset val="238"/>
      </rPr>
      <t xml:space="preserve">(336) </t>
    </r>
  </si>
  <si>
    <r>
      <t xml:space="preserve">Daňové záväzky </t>
    </r>
    <r>
      <rPr>
        <b/>
        <sz val="12"/>
        <rFont val="Times New Roman"/>
        <family val="1"/>
        <charset val="238"/>
      </rPr>
      <t xml:space="preserve">(341 + 342 + 343 + 345) </t>
    </r>
  </si>
  <si>
    <t>Dlhodobé  pohľadávky na poistnom a príspevkoch na starobné dôchodkové sporenie</t>
  </si>
  <si>
    <t>Krátkodobé  pohľadávky na poistnom a príspevkoch na starobné dôchodkové sporenie</t>
  </si>
  <si>
    <t>Pohľadávky z obchodného styku a poskytnuté prevádzkové preddavky (311 až 315)</t>
  </si>
  <si>
    <r>
      <t xml:space="preserve">Pohľadávky na poistnom a príspevkoch na starobné dôchodkové sporenie </t>
    </r>
    <r>
      <rPr>
        <b/>
        <sz val="12"/>
        <color indexed="8"/>
        <rFont val="Times New Roman"/>
        <family val="1"/>
        <charset val="238"/>
      </rPr>
      <t>r. 3 až 14 (316)</t>
    </r>
  </si>
  <si>
    <t>Pohľadávky voči zamestnancom r. 16 a 17 (335)</t>
  </si>
  <si>
    <t>Dotácie a ostatné zúčtovanie so štátnym rozpočtom  r. 26 až 30 (346)</t>
  </si>
  <si>
    <t>Ostatné pohľadávky r. 19 až 24 (378)</t>
  </si>
  <si>
    <t>Stav k 31. 12. 2020</t>
  </si>
  <si>
    <t>Fond dlhodobého majetku                                                        a fond prevádzkových prostriedkov</t>
  </si>
  <si>
    <t>Tabuľka č. 10</t>
  </si>
  <si>
    <t xml:space="preserve"> (tabuľka k čl. III ods. 1 písm. a) až c))</t>
  </si>
  <si>
    <t xml:space="preserve">       -</t>
  </si>
  <si>
    <t>% plnenia 4/3</t>
  </si>
  <si>
    <t>v eur</t>
  </si>
  <si>
    <t>x</t>
  </si>
  <si>
    <t xml:space="preserve">Opravné položky k pohľadávkam </t>
  </si>
  <si>
    <t>DLHODOBÉ A KRÁTKODOBÉ POHĽADÁVKY SPOLU r. 1,2,15,18,25</t>
  </si>
  <si>
    <t xml:space="preserve">Základné fondy </t>
  </si>
  <si>
    <t>v tom poskytnuté prevádzkové preddavky Slovenskej pošte na výplatu dôchodkov</t>
  </si>
  <si>
    <t>Prechodné účty  (výnosy budúcich období, výdavky budúcich období)</t>
  </si>
  <si>
    <t>v tis. eur</t>
  </si>
  <si>
    <t>Graf č.1</t>
  </si>
  <si>
    <t>Záväzky voči dôchodkovej správcovskej spoločnosti (328)</t>
  </si>
  <si>
    <t>Stav k 31. 12. 2021</t>
  </si>
  <si>
    <t>Dlhodobé pohľadávky z obchodného styku</t>
  </si>
  <si>
    <t>Skutočnosť za rok 2021</t>
  </si>
  <si>
    <t>% plnenia 3/2</t>
  </si>
  <si>
    <t>Rozdiel 3-2</t>
  </si>
  <si>
    <t>Tvorba fondov v bežnom účtovnom období</t>
  </si>
  <si>
    <t>Dôchodkové poistenie spolu</t>
  </si>
  <si>
    <t>z príspevkov na starobné dôchodkové sporenie - pobočky</t>
  </si>
  <si>
    <t>z príspevkov na starobné dôchodkové sporenie - štát</t>
  </si>
  <si>
    <t>z príspevkov na starobné dôchodkové sporenie od zamestnávateľov po uplynutí 60 dní</t>
  </si>
  <si>
    <t>z ostatných príjmov</t>
  </si>
  <si>
    <t>Prevod z minulých rokov</t>
  </si>
  <si>
    <t>Rozdiel  4-3</t>
  </si>
  <si>
    <t>z prostriedkov fondov Európskej únie</t>
  </si>
  <si>
    <t>z prostriedkov fondov Európskej únie</t>
  </si>
  <si>
    <t>(tabuľka k čl.VIII ods. 2)</t>
  </si>
  <si>
    <t>Rok  2021</t>
  </si>
  <si>
    <t>MUSP (161)</t>
  </si>
  <si>
    <t>MODA (161_2)</t>
  </si>
  <si>
    <t>Zúčtovanie štátnych dávok (147)</t>
  </si>
  <si>
    <t>Správny fond (13*)</t>
  </si>
  <si>
    <t>Rezervný fond solidarity (127)</t>
  </si>
  <si>
    <t>Zúčtovanie poistného za rok 1993 (141)</t>
  </si>
  <si>
    <t>Zúčtovanie poistného so Všeobecnou zdravotnou poisťovňou  rok 1994 (142)</t>
  </si>
  <si>
    <t>Osobitný fond (150)</t>
  </si>
  <si>
    <t xml:space="preserve">Zúčtovanie štátnych dávok </t>
  </si>
  <si>
    <r>
      <t xml:space="preserve">Iné záväzky </t>
    </r>
    <r>
      <rPr>
        <b/>
        <strike/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r. 4 až 15  (379 + 959AÚ)</t>
    </r>
  </si>
  <si>
    <t>Záväzky z poistných vzťahov  r. 17 až 20 (326)</t>
  </si>
  <si>
    <t>DLHODOBÉ ZÁVÄZKY A  KRÁTKODOBÉ ZÁVÄZKY SPOLU                                             r. 1, 2, 3, 16, 21, 22, 23, 24, 25</t>
  </si>
  <si>
    <t>CUDZIE ZDROJE  r. 31 a 32</t>
  </si>
  <si>
    <t>2. rezerva na poskytnuté služby (účet 3233 a 3234)</t>
  </si>
  <si>
    <t>osobné náklady</t>
  </si>
  <si>
    <t xml:space="preserve">Tabuľka č. 7 </t>
  </si>
  <si>
    <t>Tabuľka č. 8</t>
  </si>
  <si>
    <t xml:space="preserve">Záväzky sociálneho fondu </t>
  </si>
  <si>
    <t xml:space="preserve">           Pohľadávky na poistnom a príspevkoch na starobné dôchodkové sporenie   </t>
  </si>
  <si>
    <t>Stav k 31. 12. 2022</t>
  </si>
  <si>
    <t>Stav a pohyb dlhodobého nehmotného a hmotného majetku k 31. 12. 2022</t>
  </si>
  <si>
    <t>Vývoj dlhodobých pohľadávok a krátkodobých pohľadávok k 31.12.2022</t>
  </si>
  <si>
    <t>Opravné položky k pohľadávkam k 31. 12. 2022</t>
  </si>
  <si>
    <t>Rezervy k 31.12.2022</t>
  </si>
  <si>
    <t>v tom: postúpenie finančných prostriedkov na podporu v čase skrátenej práce</t>
  </si>
  <si>
    <t>Rok  2022</t>
  </si>
  <si>
    <r>
      <t>Vývoj</t>
    </r>
    <r>
      <rPr>
        <sz val="14"/>
        <rFont val="Times New Roman"/>
        <family val="1"/>
        <charset val="238"/>
      </rPr>
      <t xml:space="preserve"> </t>
    </r>
    <r>
      <rPr>
        <b/>
        <sz val="14"/>
        <rFont val="Times New Roman"/>
        <family val="1"/>
        <charset val="238"/>
      </rPr>
      <t>dlhodobých záväzkov a krátkodobých záväzkov k 31.12.2022</t>
    </r>
  </si>
  <si>
    <t>Plnenie rozpočtu príjmov, výdavkov (nákladov) a tvorby fondov k 31. 12. 2022</t>
  </si>
  <si>
    <t>Schválený rozpočet na rok 2022</t>
  </si>
  <si>
    <t>Skutočnosť za rok 2022</t>
  </si>
  <si>
    <t>Plnenie rozpočtu príjmov a výdavkov (nákladov) správneho fondu k 31. 12. 2022</t>
  </si>
  <si>
    <t>Upravený rozpočet na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</si>
</sst>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#,##0.00_ ;\-#,##0.00\ "/>
    <numFmt numFmtId="166" formatCode="#,##0.00\ _€"/>
    <numFmt numFmtId="167" formatCode="_-* #,##0.00\ _S_k_-;\-* #,##0.00\ _S_k_-;_-* &quot;-&quot;??\ _S_k_-;_-@_-"/>
    <numFmt numFmtId="168" formatCode="0.0%"/>
  </numFmts>
  <fonts count="35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MS Sans Serif"/>
      <family val="2"/>
      <charset val="238"/>
    </font>
    <font>
      <b/>
      <i/>
      <sz val="10"/>
      <name val="Times New Roman"/>
      <family val="1"/>
      <charset val="238"/>
    </font>
    <font>
      <sz val="8"/>
      <name val="Arial CE"/>
      <family val="2"/>
      <charset val="238"/>
    </font>
    <font>
      <sz val="11"/>
      <name val="Univers (WE)"/>
      <charset val="238"/>
    </font>
    <font>
      <sz val="6"/>
      <name val="Arial"/>
      <family val="2"/>
      <charset val="238"/>
    </font>
    <font>
      <b/>
      <i/>
      <u/>
      <sz val="24"/>
      <name val="Times New Roman CE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2"/>
      <color indexed="17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2"/>
      <color indexed="17"/>
      <name val="Times New Roman"/>
      <family val="1"/>
      <charset val="238"/>
    </font>
    <font>
      <b/>
      <strike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3" fontId="7" fillId="0" borderId="0"/>
    <xf numFmtId="3" fontId="8" fillId="0" borderId="0"/>
    <xf numFmtId="164" fontId="2" fillId="0" borderId="0" applyFont="0" applyFill="0" applyBorder="0" applyAlignment="0" applyProtection="0"/>
    <xf numFmtId="2" fontId="3" fillId="0" borderId="0"/>
    <xf numFmtId="0" fontId="6" fillId="0" borderId="0"/>
    <xf numFmtId="0" fontId="4" fillId="0" borderId="0"/>
    <xf numFmtId="0" fontId="5" fillId="0" borderId="0"/>
    <xf numFmtId="0" fontId="9" fillId="0" borderId="0"/>
    <xf numFmtId="0" fontId="8" fillId="0" borderId="0"/>
    <xf numFmtId="49" fontId="10" fillId="0" borderId="0"/>
    <xf numFmtId="0" fontId="11" fillId="0" borderId="0"/>
    <xf numFmtId="0" fontId="5" fillId="0" borderId="0"/>
    <xf numFmtId="0" fontId="1" fillId="0" borderId="0"/>
    <xf numFmtId="167" fontId="4" fillId="0" borderId="0" applyFont="0" applyFill="0" applyBorder="0" applyAlignment="0" applyProtection="0"/>
    <xf numFmtId="0" fontId="5" fillId="0" borderId="0"/>
  </cellStyleXfs>
  <cellXfs count="469">
    <xf numFmtId="0" fontId="0" fillId="0" borderId="0" xfId="0"/>
    <xf numFmtId="0" fontId="25" fillId="0" borderId="0" xfId="0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165" fontId="12" fillId="0" borderId="0" xfId="0" applyNumberFormat="1" applyFont="1" applyAlignment="1">
      <alignment vertical="center" wrapText="1"/>
    </xf>
    <xf numFmtId="0" fontId="15" fillId="0" borderId="0" xfId="0" applyFont="1"/>
    <xf numFmtId="165" fontId="25" fillId="0" borderId="0" xfId="0" applyNumberFormat="1" applyFont="1"/>
    <xf numFmtId="0" fontId="12" fillId="0" borderId="0" xfId="0" applyFont="1" applyAlignment="1">
      <alignment horizontal="center" wrapText="1"/>
    </xf>
    <xf numFmtId="0" fontId="26" fillId="0" borderId="0" xfId="0" applyFont="1"/>
    <xf numFmtId="0" fontId="17" fillId="0" borderId="0" xfId="0" applyFont="1" applyAlignment="1">
      <alignment horizontal="right"/>
    </xf>
    <xf numFmtId="0" fontId="25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9" fillId="0" borderId="0" xfId="0" applyFont="1"/>
    <xf numFmtId="0" fontId="26" fillId="0" borderId="0" xfId="0" applyFont="1" applyAlignment="1">
      <alignment horizontal="right"/>
    </xf>
    <xf numFmtId="0" fontId="25" fillId="0" borderId="0" xfId="0" applyFont="1" applyAlignment="1">
      <alignment vertical="center" wrapText="1"/>
    </xf>
    <xf numFmtId="4" fontId="25" fillId="0" borderId="0" xfId="0" applyNumberFormat="1" applyFont="1"/>
    <xf numFmtId="0" fontId="25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12" fillId="0" borderId="0" xfId="0" applyFont="1"/>
    <xf numFmtId="0" fontId="14" fillId="0" borderId="0" xfId="0" applyFont="1"/>
    <xf numFmtId="4" fontId="12" fillId="0" borderId="0" xfId="0" applyNumberFormat="1" applyFont="1" applyAlignment="1">
      <alignment vertical="center" wrapText="1"/>
    </xf>
    <xf numFmtId="0" fontId="17" fillId="0" borderId="0" xfId="0" applyFont="1"/>
    <xf numFmtId="4" fontId="16" fillId="0" borderId="0" xfId="0" applyNumberFormat="1" applyFont="1"/>
    <xf numFmtId="4" fontId="12" fillId="0" borderId="22" xfId="0" applyNumberFormat="1" applyFont="1" applyBorder="1" applyAlignment="1">
      <alignment horizontal="right" vertical="center" wrapText="1"/>
    </xf>
    <xf numFmtId="164" fontId="25" fillId="0" borderId="0" xfId="0" applyNumberFormat="1" applyFont="1"/>
    <xf numFmtId="0" fontId="30" fillId="0" borderId="0" xfId="0" applyFont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3" fontId="12" fillId="0" borderId="0" xfId="0" applyNumberFormat="1" applyFont="1"/>
    <xf numFmtId="0" fontId="12" fillId="0" borderId="0" xfId="12" applyFont="1"/>
    <xf numFmtId="0" fontId="12" fillId="0" borderId="0" xfId="0" applyFont="1" applyAlignment="1">
      <alignment horizontal="center"/>
    </xf>
    <xf numFmtId="0" fontId="12" fillId="0" borderId="0" xfId="7" applyFont="1"/>
    <xf numFmtId="0" fontId="12" fillId="0" borderId="0" xfId="7" applyFont="1" applyAlignment="1">
      <alignment horizontal="right"/>
    </xf>
    <xf numFmtId="3" fontId="12" fillId="0" borderId="0" xfId="7" applyNumberFormat="1" applyFont="1"/>
    <xf numFmtId="0" fontId="12" fillId="0" borderId="0" xfId="0" applyFont="1" applyFill="1"/>
    <xf numFmtId="0" fontId="14" fillId="0" borderId="0" xfId="0" applyFont="1" applyFill="1" applyBorder="1"/>
    <xf numFmtId="0" fontId="17" fillId="0" borderId="0" xfId="0" applyFont="1" applyFill="1"/>
    <xf numFmtId="0" fontId="12" fillId="0" borderId="0" xfId="0" applyFont="1" applyFill="1" applyAlignment="1">
      <alignment horizontal="right"/>
    </xf>
    <xf numFmtId="0" fontId="12" fillId="0" borderId="0" xfId="12" applyFont="1" applyFill="1"/>
    <xf numFmtId="4" fontId="17" fillId="0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17" fillId="0" borderId="0" xfId="0" applyFont="1" applyFill="1" applyAlignment="1">
      <alignment wrapText="1"/>
    </xf>
    <xf numFmtId="0" fontId="17" fillId="0" borderId="0" xfId="0" applyFont="1" applyFill="1" applyAlignment="1">
      <alignment horizontal="right"/>
    </xf>
    <xf numFmtId="0" fontId="14" fillId="0" borderId="0" xfId="0" applyFont="1" applyFill="1" applyAlignment="1">
      <alignment wrapText="1"/>
    </xf>
    <xf numFmtId="0" fontId="14" fillId="0" borderId="35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right"/>
    </xf>
    <xf numFmtId="0" fontId="25" fillId="0" borderId="0" xfId="0" applyFont="1" applyFill="1"/>
    <xf numFmtId="0" fontId="25" fillId="0" borderId="0" xfId="0" applyFont="1" applyFill="1" applyAlignment="1">
      <alignment wrapText="1"/>
    </xf>
    <xf numFmtId="0" fontId="25" fillId="0" borderId="0" xfId="0" applyFont="1" applyFill="1" applyBorder="1"/>
    <xf numFmtId="4" fontId="12" fillId="0" borderId="15" xfId="0" applyNumberFormat="1" applyFont="1" applyFill="1" applyBorder="1" applyAlignment="1">
      <alignment horizontal="right"/>
    </xf>
    <xf numFmtId="4" fontId="12" fillId="0" borderId="22" xfId="0" applyNumberFormat="1" applyFont="1" applyFill="1" applyBorder="1" applyAlignment="1">
      <alignment horizontal="right"/>
    </xf>
    <xf numFmtId="4" fontId="14" fillId="0" borderId="4" xfId="0" applyNumberFormat="1" applyFont="1" applyFill="1" applyBorder="1" applyAlignment="1">
      <alignment horizontal="right"/>
    </xf>
    <xf numFmtId="4" fontId="12" fillId="0" borderId="7" xfId="0" applyNumberFormat="1" applyFont="1" applyFill="1" applyBorder="1" applyAlignment="1">
      <alignment horizontal="right"/>
    </xf>
    <xf numFmtId="0" fontId="14" fillId="0" borderId="31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left" vertical="center" wrapText="1"/>
    </xf>
    <xf numFmtId="0" fontId="12" fillId="0" borderId="4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53" xfId="0" applyFont="1" applyFill="1" applyBorder="1" applyAlignment="1">
      <alignment horizontal="left" vertical="center" wrapText="1"/>
    </xf>
    <xf numFmtId="0" fontId="12" fillId="0" borderId="5" xfId="0" applyNumberFormat="1" applyFont="1" applyFill="1" applyBorder="1" applyAlignment="1">
      <alignment horizontal="left" vertical="center" wrapText="1"/>
    </xf>
    <xf numFmtId="0" fontId="12" fillId="0" borderId="53" xfId="0" applyNumberFormat="1" applyFont="1" applyFill="1" applyBorder="1" applyAlignment="1">
      <alignment horizontal="left" vertical="center" wrapText="1"/>
    </xf>
    <xf numFmtId="0" fontId="14" fillId="0" borderId="26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4" fillId="0" borderId="32" xfId="0" applyFont="1" applyFill="1" applyBorder="1" applyAlignment="1">
      <alignment horizontal="left" vertical="center" wrapText="1"/>
    </xf>
    <xf numFmtId="0" fontId="14" fillId="0" borderId="51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12" fillId="0" borderId="61" xfId="0" applyFont="1" applyFill="1" applyBorder="1" applyAlignment="1">
      <alignment horizontal="center" vertical="center" wrapText="1"/>
    </xf>
    <xf numFmtId="0" fontId="12" fillId="0" borderId="67" xfId="0" applyFont="1" applyFill="1" applyBorder="1" applyAlignment="1">
      <alignment horizontal="center" vertical="center" wrapText="1"/>
    </xf>
    <xf numFmtId="0" fontId="12" fillId="0" borderId="61" xfId="0" applyNumberFormat="1" applyFont="1" applyFill="1" applyBorder="1" applyAlignment="1">
      <alignment horizontal="center" vertical="center" wrapText="1"/>
    </xf>
    <xf numFmtId="0" fontId="12" fillId="0" borderId="67" xfId="0" applyNumberFormat="1" applyFont="1" applyFill="1" applyBorder="1" applyAlignment="1">
      <alignment horizontal="center" vertical="center" wrapText="1"/>
    </xf>
    <xf numFmtId="0" fontId="12" fillId="0" borderId="68" xfId="0" applyFont="1" applyFill="1" applyBorder="1" applyAlignment="1">
      <alignment horizontal="center" vertical="center" wrapText="1"/>
    </xf>
    <xf numFmtId="0" fontId="14" fillId="0" borderId="60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/>
    </xf>
    <xf numFmtId="4" fontId="14" fillId="0" borderId="26" xfId="0" applyNumberFormat="1" applyFont="1" applyFill="1" applyBorder="1" applyAlignment="1">
      <alignment horizontal="right"/>
    </xf>
    <xf numFmtId="4" fontId="12" fillId="0" borderId="5" xfId="0" applyNumberFormat="1" applyFont="1" applyFill="1" applyBorder="1" applyAlignment="1">
      <alignment horizontal="right"/>
    </xf>
    <xf numFmtId="4" fontId="12" fillId="0" borderId="53" xfId="0" applyNumberFormat="1" applyFont="1" applyFill="1" applyBorder="1" applyAlignment="1">
      <alignment horizontal="right"/>
    </xf>
    <xf numFmtId="4" fontId="14" fillId="0" borderId="32" xfId="0" applyNumberFormat="1" applyFont="1" applyFill="1" applyBorder="1" applyAlignment="1">
      <alignment horizontal="right"/>
    </xf>
    <xf numFmtId="4" fontId="14" fillId="0" borderId="51" xfId="0" applyNumberFormat="1" applyFont="1" applyFill="1" applyBorder="1" applyAlignment="1">
      <alignment horizontal="right"/>
    </xf>
    <xf numFmtId="4" fontId="12" fillId="0" borderId="61" xfId="0" applyNumberFormat="1" applyFont="1" applyFill="1" applyBorder="1" applyAlignment="1">
      <alignment horizontal="right"/>
    </xf>
    <xf numFmtId="4" fontId="14" fillId="0" borderId="60" xfId="0" applyNumberFormat="1" applyFont="1" applyFill="1" applyBorder="1" applyAlignment="1">
      <alignment horizontal="right"/>
    </xf>
    <xf numFmtId="4" fontId="12" fillId="0" borderId="10" xfId="0" applyNumberFormat="1" applyFont="1" applyFill="1" applyBorder="1" applyAlignment="1">
      <alignment horizontal="right"/>
    </xf>
    <xf numFmtId="0" fontId="14" fillId="0" borderId="57" xfId="0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right"/>
    </xf>
    <xf numFmtId="4" fontId="12" fillId="0" borderId="38" xfId="0" applyNumberFormat="1" applyFont="1" applyFill="1" applyBorder="1" applyAlignment="1">
      <alignment horizontal="right"/>
    </xf>
    <xf numFmtId="4" fontId="12" fillId="0" borderId="48" xfId="0" applyNumberFormat="1" applyFont="1" applyFill="1" applyBorder="1" applyAlignment="1">
      <alignment horizontal="right"/>
    </xf>
    <xf numFmtId="4" fontId="12" fillId="0" borderId="20" xfId="0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horizontal="center"/>
    </xf>
    <xf numFmtId="4" fontId="14" fillId="0" borderId="20" xfId="0" applyNumberFormat="1" applyFont="1" applyFill="1" applyBorder="1" applyAlignment="1">
      <alignment horizontal="left" vertical="center" wrapText="1"/>
    </xf>
    <xf numFmtId="4" fontId="14" fillId="0" borderId="38" xfId="0" applyNumberFormat="1" applyFont="1" applyFill="1" applyBorder="1" applyAlignment="1">
      <alignment horizontal="left" vertical="center" wrapText="1"/>
    </xf>
    <xf numFmtId="4" fontId="14" fillId="0" borderId="55" xfId="0" applyNumberFormat="1" applyFont="1" applyFill="1" applyBorder="1" applyAlignment="1">
      <alignment horizontal="right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4" fontId="14" fillId="0" borderId="15" xfId="0" applyNumberFormat="1" applyFont="1" applyFill="1" applyBorder="1" applyAlignment="1">
      <alignment horizontal="right" vertical="center" wrapText="1"/>
    </xf>
    <xf numFmtId="4" fontId="12" fillId="0" borderId="38" xfId="0" applyNumberFormat="1" applyFont="1" applyFill="1" applyBorder="1" applyAlignment="1">
      <alignment horizontal="justify" vertical="center" wrapText="1"/>
    </xf>
    <xf numFmtId="4" fontId="12" fillId="0" borderId="38" xfId="0" applyNumberFormat="1" applyFont="1" applyFill="1" applyBorder="1" applyAlignment="1">
      <alignment horizontal="left" vertical="center" wrapText="1"/>
    </xf>
    <xf numFmtId="4" fontId="12" fillId="0" borderId="55" xfId="0" applyNumberFormat="1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4" fontId="12" fillId="0" borderId="63" xfId="0" applyNumberFormat="1" applyFont="1" applyFill="1" applyBorder="1" applyAlignment="1">
      <alignment horizontal="left" vertical="center" wrapText="1"/>
    </xf>
    <xf numFmtId="4" fontId="12" fillId="0" borderId="43" xfId="0" applyNumberFormat="1" applyFont="1" applyFill="1" applyBorder="1" applyAlignment="1">
      <alignment horizontal="right" vertical="center" wrapText="1"/>
    </xf>
    <xf numFmtId="4" fontId="12" fillId="0" borderId="48" xfId="0" applyNumberFormat="1" applyFont="1" applyFill="1" applyBorder="1" applyAlignment="1">
      <alignment horizontal="left" vertical="center" wrapText="1"/>
    </xf>
    <xf numFmtId="0" fontId="20" fillId="0" borderId="26" xfId="0" applyFont="1" applyFill="1" applyBorder="1" applyAlignment="1">
      <alignment horizontal="center" vertical="center"/>
    </xf>
    <xf numFmtId="4" fontId="17" fillId="0" borderId="41" xfId="0" applyNumberFormat="1" applyFont="1" applyFill="1" applyBorder="1" applyAlignment="1">
      <alignment horizontal="right" vertical="center"/>
    </xf>
    <xf numFmtId="4" fontId="17" fillId="0" borderId="42" xfId="0" applyNumberFormat="1" applyFont="1" applyFill="1" applyBorder="1" applyAlignment="1">
      <alignment horizontal="right" vertical="center"/>
    </xf>
    <xf numFmtId="0" fontId="26" fillId="0" borderId="5" xfId="0" applyFont="1" applyFill="1" applyBorder="1" applyAlignment="1">
      <alignment horizontal="center" vertical="center"/>
    </xf>
    <xf numFmtId="4" fontId="17" fillId="0" borderId="15" xfId="0" applyNumberFormat="1" applyFont="1" applyFill="1" applyBorder="1" applyAlignment="1">
      <alignment horizontal="right" vertical="center"/>
    </xf>
    <xf numFmtId="0" fontId="17" fillId="0" borderId="5" xfId="0" applyFont="1" applyFill="1" applyBorder="1" applyAlignment="1">
      <alignment horizontal="center" vertical="center"/>
    </xf>
    <xf numFmtId="4" fontId="17" fillId="0" borderId="43" xfId="0" applyNumberFormat="1" applyFont="1" applyFill="1" applyBorder="1" applyAlignment="1">
      <alignment horizontal="right" vertical="center"/>
    </xf>
    <xf numFmtId="0" fontId="26" fillId="0" borderId="41" xfId="0" applyFont="1" applyFill="1" applyBorder="1" applyAlignment="1">
      <alignment vertical="center"/>
    </xf>
    <xf numFmtId="4" fontId="26" fillId="0" borderId="41" xfId="0" applyNumberFormat="1" applyFont="1" applyFill="1" applyBorder="1" applyAlignment="1">
      <alignment horizontal="right" vertical="center"/>
    </xf>
    <xf numFmtId="0" fontId="26" fillId="0" borderId="42" xfId="0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4" fontId="12" fillId="0" borderId="39" xfId="0" applyNumberFormat="1" applyFont="1" applyFill="1" applyBorder="1" applyAlignment="1">
      <alignment horizontal="right" vertical="center"/>
    </xf>
    <xf numFmtId="4" fontId="12" fillId="0" borderId="33" xfId="0" applyNumberFormat="1" applyFont="1" applyFill="1" applyBorder="1" applyAlignment="1">
      <alignment horizontal="right" vertical="center"/>
    </xf>
    <xf numFmtId="0" fontId="14" fillId="0" borderId="26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left" vertical="center"/>
    </xf>
    <xf numFmtId="0" fontId="12" fillId="0" borderId="42" xfId="0" applyFont="1" applyFill="1" applyBorder="1" applyAlignment="1">
      <alignment horizontal="left" vertical="center"/>
    </xf>
    <xf numFmtId="4" fontId="12" fillId="0" borderId="43" xfId="0" applyNumberFormat="1" applyFont="1" applyFill="1" applyBorder="1" applyAlignment="1">
      <alignment horizontal="right" vertical="center"/>
    </xf>
    <xf numFmtId="4" fontId="12" fillId="0" borderId="44" xfId="0" applyNumberFormat="1" applyFont="1" applyFill="1" applyBorder="1" applyAlignment="1">
      <alignment horizontal="right" vertical="center"/>
    </xf>
    <xf numFmtId="4" fontId="12" fillId="0" borderId="1" xfId="0" applyNumberFormat="1" applyFont="1" applyFill="1" applyBorder="1" applyAlignment="1">
      <alignment horizontal="right" vertical="center"/>
    </xf>
    <xf numFmtId="4" fontId="12" fillId="0" borderId="15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/>
    </xf>
    <xf numFmtId="4" fontId="12" fillId="0" borderId="50" xfId="0" applyNumberFormat="1" applyFont="1" applyFill="1" applyBorder="1" applyAlignment="1">
      <alignment horizontal="right" vertical="center"/>
    </xf>
    <xf numFmtId="4" fontId="14" fillId="0" borderId="25" xfId="0" applyNumberFormat="1" applyFont="1" applyFill="1" applyBorder="1" applyAlignment="1">
      <alignment horizontal="right" vertical="center"/>
    </xf>
    <xf numFmtId="0" fontId="17" fillId="0" borderId="40" xfId="0" applyFont="1" applyFill="1" applyBorder="1" applyAlignment="1">
      <alignment horizontal="left" vertical="center" wrapText="1"/>
    </xf>
    <xf numFmtId="0" fontId="17" fillId="0" borderId="14" xfId="0" applyFont="1" applyFill="1" applyBorder="1" applyAlignment="1">
      <alignment horizontal="left" vertical="center" wrapText="1"/>
    </xf>
    <xf numFmtId="0" fontId="12" fillId="0" borderId="40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37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2" fillId="0" borderId="40" xfId="0" applyFont="1" applyFill="1" applyBorder="1" applyAlignment="1">
      <alignment horizontal="left" vertical="center"/>
    </xf>
    <xf numFmtId="0" fontId="12" fillId="0" borderId="47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4" fontId="12" fillId="0" borderId="21" xfId="0" applyNumberFormat="1" applyFont="1" applyFill="1" applyBorder="1" applyAlignment="1">
      <alignment horizontal="right" vertical="center"/>
    </xf>
    <xf numFmtId="4" fontId="12" fillId="0" borderId="22" xfId="0" applyNumberFormat="1" applyFont="1" applyFill="1" applyBorder="1" applyAlignment="1">
      <alignment horizontal="right" vertical="center"/>
    </xf>
    <xf numFmtId="0" fontId="12" fillId="0" borderId="16" xfId="0" applyFont="1" applyFill="1" applyBorder="1" applyAlignment="1">
      <alignment horizontal="left" vertical="center" wrapText="1"/>
    </xf>
    <xf numFmtId="0" fontId="12" fillId="0" borderId="53" xfId="0" applyFont="1" applyFill="1" applyBorder="1" applyAlignment="1">
      <alignment horizontal="center" vertical="center"/>
    </xf>
    <xf numFmtId="4" fontId="12" fillId="0" borderId="23" xfId="0" applyNumberFormat="1" applyFont="1" applyFill="1" applyBorder="1" applyAlignment="1">
      <alignment horizontal="right" vertical="center"/>
    </xf>
    <xf numFmtId="4" fontId="12" fillId="0" borderId="7" xfId="0" applyNumberFormat="1" applyFont="1" applyFill="1" applyBorder="1" applyAlignment="1">
      <alignment horizontal="right" vertical="center"/>
    </xf>
    <xf numFmtId="0" fontId="26" fillId="0" borderId="52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left" vertical="center"/>
    </xf>
    <xf numFmtId="0" fontId="17" fillId="0" borderId="34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left" vertical="center" wrapText="1"/>
    </xf>
    <xf numFmtId="0" fontId="12" fillId="0" borderId="45" xfId="0" applyFont="1" applyFill="1" applyBorder="1" applyAlignment="1">
      <alignment horizontal="center" vertical="center"/>
    </xf>
    <xf numFmtId="4" fontId="14" fillId="0" borderId="3" xfId="0" applyNumberFormat="1" applyFont="1" applyFill="1" applyBorder="1" applyAlignment="1">
      <alignment horizontal="right" vertical="center"/>
    </xf>
    <xf numFmtId="4" fontId="14" fillId="0" borderId="4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horizontal="center" vertical="center"/>
    </xf>
    <xf numFmtId="4" fontId="12" fillId="0" borderId="21" xfId="0" applyNumberFormat="1" applyFont="1" applyBorder="1" applyAlignment="1">
      <alignment horizontal="right" vertical="center" wrapText="1"/>
    </xf>
    <xf numFmtId="4" fontId="25" fillId="0" borderId="0" xfId="0" applyNumberFormat="1" applyFont="1" applyFill="1"/>
    <xf numFmtId="0" fontId="17" fillId="0" borderId="14" xfId="0" applyFont="1" applyBorder="1" applyAlignment="1">
      <alignment vertical="center" wrapText="1"/>
    </xf>
    <xf numFmtId="164" fontId="17" fillId="0" borderId="38" xfId="3" applyFont="1" applyBorder="1" applyAlignment="1">
      <alignment horizontal="center" vertical="center" wrapText="1"/>
    </xf>
    <xf numFmtId="4" fontId="26" fillId="0" borderId="0" xfId="0" applyNumberFormat="1" applyFont="1"/>
    <xf numFmtId="3" fontId="14" fillId="0" borderId="0" xfId="0" applyNumberFormat="1" applyFont="1" applyAlignment="1">
      <alignment shrinkToFit="1"/>
    </xf>
    <xf numFmtId="49" fontId="14" fillId="0" borderId="0" xfId="0" applyNumberFormat="1" applyFont="1" applyAlignment="1">
      <alignment horizontal="right" shrinkToFit="1"/>
    </xf>
    <xf numFmtId="4" fontId="12" fillId="0" borderId="6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right"/>
    </xf>
    <xf numFmtId="4" fontId="12" fillId="0" borderId="28" xfId="0" applyNumberFormat="1" applyFont="1" applyFill="1" applyBorder="1" applyAlignment="1">
      <alignment horizontal="right" vertical="center" wrapText="1"/>
    </xf>
    <xf numFmtId="4" fontId="12" fillId="0" borderId="21" xfId="0" applyNumberFormat="1" applyFont="1" applyFill="1" applyBorder="1" applyAlignment="1">
      <alignment horizontal="right" vertical="center" wrapText="1"/>
    </xf>
    <xf numFmtId="4" fontId="27" fillId="0" borderId="25" xfId="0" applyNumberFormat="1" applyFont="1" applyFill="1" applyBorder="1" applyAlignment="1">
      <alignment vertical="center"/>
    </xf>
    <xf numFmtId="0" fontId="20" fillId="0" borderId="26" xfId="0" applyFont="1" applyFill="1" applyBorder="1" applyAlignment="1">
      <alignment horizontal="left" vertical="center" wrapText="1"/>
    </xf>
    <xf numFmtId="4" fontId="14" fillId="0" borderId="26" xfId="0" applyNumberFormat="1" applyFont="1" applyFill="1" applyBorder="1" applyAlignment="1">
      <alignment vertical="center"/>
    </xf>
    <xf numFmtId="4" fontId="20" fillId="0" borderId="26" xfId="0" applyNumberFormat="1" applyFont="1" applyFill="1" applyBorder="1" applyAlignment="1">
      <alignment horizontal="right" vertical="center"/>
    </xf>
    <xf numFmtId="4" fontId="12" fillId="0" borderId="9" xfId="0" applyNumberFormat="1" applyFont="1" applyFill="1" applyBorder="1" applyAlignment="1">
      <alignment horizontal="right" vertical="center" wrapText="1"/>
    </xf>
    <xf numFmtId="4" fontId="12" fillId="0" borderId="38" xfId="0" applyNumberFormat="1" applyFont="1" applyFill="1" applyBorder="1" applyAlignment="1">
      <alignment horizontal="right" vertical="center" wrapText="1"/>
    </xf>
    <xf numFmtId="4" fontId="12" fillId="0" borderId="45" xfId="0" applyNumberFormat="1" applyFont="1" applyFill="1" applyBorder="1" applyAlignment="1">
      <alignment horizontal="right" vertical="center" wrapText="1"/>
    </xf>
    <xf numFmtId="4" fontId="12" fillId="0" borderId="45" xfId="0" applyNumberFormat="1" applyFont="1" applyFill="1" applyBorder="1" applyAlignment="1">
      <alignment horizontal="right"/>
    </xf>
    <xf numFmtId="4" fontId="12" fillId="0" borderId="54" xfId="0" applyNumberFormat="1" applyFont="1" applyFill="1" applyBorder="1" applyAlignment="1">
      <alignment horizontal="right"/>
    </xf>
    <xf numFmtId="4" fontId="14" fillId="0" borderId="62" xfId="0" applyNumberFormat="1" applyFont="1" applyFill="1" applyBorder="1" applyAlignment="1">
      <alignment horizontal="right" vertical="center" wrapText="1"/>
    </xf>
    <xf numFmtId="4" fontId="14" fillId="0" borderId="28" xfId="0" applyNumberFormat="1" applyFont="1" applyFill="1" applyBorder="1" applyAlignment="1">
      <alignment horizontal="right" vertical="center" wrapText="1"/>
    </xf>
    <xf numFmtId="4" fontId="14" fillId="0" borderId="22" xfId="0" applyNumberFormat="1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vertical="center"/>
    </xf>
    <xf numFmtId="4" fontId="12" fillId="0" borderId="39" xfId="0" applyNumberFormat="1" applyFont="1" applyFill="1" applyBorder="1" applyAlignment="1">
      <alignment vertical="center"/>
    </xf>
    <xf numFmtId="4" fontId="14" fillId="0" borderId="25" xfId="0" applyNumberFormat="1" applyFont="1" applyFill="1" applyBorder="1" applyAlignment="1">
      <alignment vertical="center"/>
    </xf>
    <xf numFmtId="4" fontId="12" fillId="0" borderId="43" xfId="0" applyNumberFormat="1" applyFont="1" applyFill="1" applyBorder="1" applyAlignment="1">
      <alignment vertical="center"/>
    </xf>
    <xf numFmtId="4" fontId="12" fillId="0" borderId="23" xfId="0" applyNumberFormat="1" applyFont="1" applyFill="1" applyBorder="1" applyAlignment="1">
      <alignment vertical="center"/>
    </xf>
    <xf numFmtId="0" fontId="17" fillId="0" borderId="26" xfId="0" applyFont="1" applyFill="1" applyBorder="1" applyAlignment="1">
      <alignment horizontal="left" vertical="center" wrapText="1"/>
    </xf>
    <xf numFmtId="0" fontId="17" fillId="0" borderId="26" xfId="0" applyFont="1" applyFill="1" applyBorder="1" applyAlignment="1">
      <alignment horizontal="center" vertical="center"/>
    </xf>
    <xf numFmtId="4" fontId="12" fillId="0" borderId="26" xfId="0" applyNumberFormat="1" applyFont="1" applyFill="1" applyBorder="1" applyAlignment="1">
      <alignment vertical="center"/>
    </xf>
    <xf numFmtId="4" fontId="17" fillId="0" borderId="26" xfId="0" applyNumberFormat="1" applyFont="1" applyFill="1" applyBorder="1" applyAlignment="1">
      <alignment horizontal="right" vertical="center"/>
    </xf>
    <xf numFmtId="4" fontId="14" fillId="0" borderId="26" xfId="0" applyNumberFormat="1" applyFont="1" applyFill="1" applyBorder="1" applyAlignment="1">
      <alignment horizontal="right" vertical="center" wrapText="1"/>
    </xf>
    <xf numFmtId="0" fontId="14" fillId="0" borderId="51" xfId="0" applyNumberFormat="1" applyFont="1" applyFill="1" applyBorder="1" applyAlignment="1">
      <alignment horizontal="center" vertical="center" wrapText="1"/>
    </xf>
    <xf numFmtId="0" fontId="14" fillId="0" borderId="26" xfId="0" applyNumberFormat="1" applyFont="1" applyFill="1" applyBorder="1" applyAlignment="1">
      <alignment horizontal="left" vertical="center" wrapText="1"/>
    </xf>
    <xf numFmtId="4" fontId="34" fillId="0" borderId="0" xfId="0" applyNumberFormat="1" applyFont="1"/>
    <xf numFmtId="4" fontId="12" fillId="0" borderId="15" xfId="0" applyNumberFormat="1" applyFont="1" applyFill="1" applyBorder="1" applyAlignment="1">
      <alignment horizontal="right" vertical="center" wrapText="1"/>
    </xf>
    <xf numFmtId="4" fontId="12" fillId="0" borderId="56" xfId="0" applyNumberFormat="1" applyFont="1" applyFill="1" applyBorder="1" applyAlignment="1">
      <alignment horizontal="right" vertical="center" wrapText="1"/>
    </xf>
    <xf numFmtId="4" fontId="12" fillId="0" borderId="29" xfId="0" applyNumberFormat="1" applyFont="1" applyFill="1" applyBorder="1" applyAlignment="1">
      <alignment horizontal="right" vertical="center" wrapText="1"/>
    </xf>
    <xf numFmtId="4" fontId="12" fillId="0" borderId="8" xfId="0" applyNumberFormat="1" applyFont="1" applyFill="1" applyBorder="1" applyAlignment="1">
      <alignment horizontal="right" vertical="center" wrapText="1"/>
    </xf>
    <xf numFmtId="4" fontId="12" fillId="0" borderId="11" xfId="0" applyNumberFormat="1" applyFont="1" applyFill="1" applyBorder="1" applyAlignment="1">
      <alignment horizontal="right" vertical="center" wrapText="1"/>
    </xf>
    <xf numFmtId="2" fontId="26" fillId="0" borderId="23" xfId="0" applyNumberFormat="1" applyFont="1" applyFill="1" applyBorder="1"/>
    <xf numFmtId="0" fontId="33" fillId="2" borderId="57" xfId="0" applyFont="1" applyFill="1" applyBorder="1" applyAlignment="1">
      <alignment vertical="center" wrapText="1"/>
    </xf>
    <xf numFmtId="4" fontId="0" fillId="0" borderId="0" xfId="0" applyNumberFormat="1"/>
    <xf numFmtId="0" fontId="33" fillId="2" borderId="71" xfId="0" applyFont="1" applyFill="1" applyBorder="1" applyAlignment="1">
      <alignment vertical="center" wrapText="1"/>
    </xf>
    <xf numFmtId="168" fontId="0" fillId="0" borderId="0" xfId="0" applyNumberFormat="1"/>
    <xf numFmtId="10" fontId="0" fillId="0" borderId="0" xfId="0" applyNumberFormat="1"/>
    <xf numFmtId="4" fontId="33" fillId="2" borderId="17" xfId="0" applyNumberFormat="1" applyFont="1" applyFill="1" applyBorder="1" applyAlignment="1">
      <alignment horizontal="center" vertical="center"/>
    </xf>
    <xf numFmtId="4" fontId="33" fillId="2" borderId="18" xfId="0" applyNumberFormat="1" applyFont="1" applyFill="1" applyBorder="1" applyAlignment="1">
      <alignment horizontal="center" vertical="center"/>
    </xf>
    <xf numFmtId="4" fontId="33" fillId="2" borderId="18" xfId="0" applyNumberFormat="1" applyFont="1" applyFill="1" applyBorder="1" applyAlignment="1">
      <alignment horizontal="center" vertical="center" wrapText="1"/>
    </xf>
    <xf numFmtId="4" fontId="33" fillId="2" borderId="19" xfId="0" applyNumberFormat="1" applyFont="1" applyFill="1" applyBorder="1" applyAlignment="1">
      <alignment horizontal="center" vertical="center" wrapText="1"/>
    </xf>
    <xf numFmtId="0" fontId="13" fillId="0" borderId="0" xfId="7" applyFont="1" applyAlignment="1">
      <alignment horizontal="center" vertical="center"/>
    </xf>
    <xf numFmtId="3" fontId="12" fillId="0" borderId="1" xfId="0" applyNumberFormat="1" applyFont="1" applyBorder="1" applyAlignment="1">
      <alignment horizontal="right" vertical="center" wrapText="1"/>
    </xf>
    <xf numFmtId="2" fontId="12" fillId="0" borderId="1" xfId="0" applyNumberFormat="1" applyFont="1" applyBorder="1" applyAlignment="1">
      <alignment vertical="center"/>
    </xf>
    <xf numFmtId="3" fontId="14" fillId="0" borderId="1" xfId="0" applyNumberFormat="1" applyFont="1" applyBorder="1" applyAlignment="1">
      <alignment horizontal="right" vertical="center" wrapText="1"/>
    </xf>
    <xf numFmtId="2" fontId="14" fillId="0" borderId="1" xfId="0" applyNumberFormat="1" applyFont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justify" vertical="center"/>
    </xf>
    <xf numFmtId="0" fontId="12" fillId="0" borderId="1" xfId="0" applyFont="1" applyBorder="1" applyAlignment="1">
      <alignment horizontal="justify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3" fillId="0" borderId="0" xfId="7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Alignment="1">
      <alignment horizontal="right"/>
    </xf>
    <xf numFmtId="4" fontId="12" fillId="0" borderId="44" xfId="0" applyNumberFormat="1" applyFont="1" applyFill="1" applyBorder="1" applyAlignment="1">
      <alignment horizontal="right"/>
    </xf>
    <xf numFmtId="4" fontId="12" fillId="0" borderId="43" xfId="0" applyNumberFormat="1" applyFont="1" applyBorder="1" applyAlignment="1">
      <alignment horizontal="right" vertical="center" wrapText="1"/>
    </xf>
    <xf numFmtId="0" fontId="12" fillId="0" borderId="63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4" fontId="12" fillId="0" borderId="44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horizontal="left" vertical="center" wrapText="1"/>
    </xf>
    <xf numFmtId="4" fontId="14" fillId="0" borderId="3" xfId="0" applyNumberFormat="1" applyFont="1" applyBorder="1" applyAlignment="1">
      <alignment horizontal="right" vertical="center" wrapText="1"/>
    </xf>
    <xf numFmtId="4" fontId="14" fillId="0" borderId="4" xfId="0" applyNumberFormat="1" applyFont="1" applyBorder="1" applyAlignment="1">
      <alignment horizontal="right" vertical="center" wrapText="1"/>
    </xf>
    <xf numFmtId="4" fontId="12" fillId="0" borderId="56" xfId="0" applyNumberFormat="1" applyFont="1" applyFill="1" applyBorder="1" applyAlignment="1">
      <alignment horizontal="right"/>
    </xf>
    <xf numFmtId="4" fontId="12" fillId="0" borderId="28" xfId="0" applyNumberFormat="1" applyFont="1" applyFill="1" applyBorder="1" applyAlignment="1">
      <alignment horizontal="right"/>
    </xf>
    <xf numFmtId="4" fontId="12" fillId="0" borderId="29" xfId="0" applyNumberFormat="1" applyFont="1" applyFill="1" applyBorder="1" applyAlignment="1">
      <alignment horizontal="right"/>
    </xf>
    <xf numFmtId="4" fontId="12" fillId="0" borderId="27" xfId="0" applyNumberFormat="1" applyFont="1" applyFill="1" applyBorder="1" applyAlignment="1">
      <alignment horizontal="right"/>
    </xf>
    <xf numFmtId="4" fontId="12" fillId="0" borderId="1" xfId="0" applyNumberFormat="1" applyFont="1" applyFill="1" applyBorder="1" applyAlignment="1">
      <alignment horizontal="right"/>
    </xf>
    <xf numFmtId="4" fontId="12" fillId="0" borderId="8" xfId="0" applyNumberFormat="1" applyFont="1" applyFill="1" applyBorder="1" applyAlignment="1">
      <alignment horizontal="right"/>
    </xf>
    <xf numFmtId="4" fontId="12" fillId="0" borderId="23" xfId="0" applyNumberFormat="1" applyFont="1" applyFill="1" applyBorder="1" applyAlignment="1">
      <alignment horizontal="right"/>
    </xf>
    <xf numFmtId="4" fontId="12" fillId="0" borderId="6" xfId="0" applyNumberFormat="1" applyFont="1" applyFill="1" applyBorder="1" applyAlignment="1">
      <alignment horizontal="right"/>
    </xf>
    <xf numFmtId="4" fontId="14" fillId="0" borderId="30" xfId="0" applyNumberFormat="1" applyFont="1" applyFill="1" applyBorder="1" applyAlignment="1">
      <alignment horizontal="right"/>
    </xf>
    <xf numFmtId="4" fontId="14" fillId="0" borderId="33" xfId="0" applyNumberFormat="1" applyFont="1" applyFill="1" applyBorder="1" applyAlignment="1">
      <alignment horizontal="right"/>
    </xf>
    <xf numFmtId="0" fontId="17" fillId="0" borderId="13" xfId="0" applyFont="1" applyBorder="1" applyAlignment="1">
      <alignment vertical="center" wrapText="1"/>
    </xf>
    <xf numFmtId="164" fontId="17" fillId="0" borderId="20" xfId="3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/>
    </xf>
    <xf numFmtId="164" fontId="20" fillId="0" borderId="2" xfId="3" applyFont="1" applyBorder="1" applyAlignment="1">
      <alignment horizontal="center" vertical="center" wrapText="1"/>
    </xf>
    <xf numFmtId="0" fontId="17" fillId="0" borderId="47" xfId="0" applyFont="1" applyBorder="1" applyAlignment="1">
      <alignment vertical="center" wrapText="1"/>
    </xf>
    <xf numFmtId="164" fontId="17" fillId="0" borderId="63" xfId="3" applyFont="1" applyBorder="1" applyAlignment="1">
      <alignment horizontal="center" vertical="center" wrapText="1"/>
    </xf>
    <xf numFmtId="0" fontId="14" fillId="0" borderId="38" xfId="7" applyFont="1" applyBorder="1" applyAlignment="1">
      <alignment vertical="center" wrapText="1"/>
    </xf>
    <xf numFmtId="3" fontId="14" fillId="0" borderId="15" xfId="0" applyNumberFormat="1" applyFont="1" applyBorder="1" applyAlignment="1">
      <alignment vertical="center"/>
    </xf>
    <xf numFmtId="0" fontId="12" fillId="0" borderId="38" xfId="7" applyFont="1" applyBorder="1" applyAlignment="1">
      <alignment vertical="center" wrapText="1"/>
    </xf>
    <xf numFmtId="3" fontId="12" fillId="0" borderId="15" xfId="0" applyNumberFormat="1" applyFont="1" applyBorder="1" applyAlignment="1">
      <alignment vertical="center"/>
    </xf>
    <xf numFmtId="0" fontId="12" fillId="0" borderId="48" xfId="7" applyFont="1" applyBorder="1" applyAlignment="1">
      <alignment vertical="center" wrapText="1"/>
    </xf>
    <xf numFmtId="3" fontId="12" fillId="0" borderId="23" xfId="0" applyNumberFormat="1" applyFont="1" applyBorder="1" applyAlignment="1">
      <alignment horizontal="right" vertical="center" wrapText="1"/>
    </xf>
    <xf numFmtId="2" fontId="12" fillId="0" borderId="23" xfId="0" applyNumberFormat="1" applyFont="1" applyBorder="1" applyAlignment="1">
      <alignment vertical="center"/>
    </xf>
    <xf numFmtId="3" fontId="12" fillId="0" borderId="7" xfId="0" applyNumberFormat="1" applyFont="1" applyBorder="1" applyAlignment="1">
      <alignment vertical="center"/>
    </xf>
    <xf numFmtId="0" fontId="14" fillId="0" borderId="2" xfId="7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0" xfId="7" applyFont="1" applyBorder="1" applyAlignment="1">
      <alignment vertical="center" wrapText="1"/>
    </xf>
    <xf numFmtId="3" fontId="14" fillId="0" borderId="21" xfId="0" applyNumberFormat="1" applyFont="1" applyBorder="1" applyAlignment="1">
      <alignment horizontal="right" vertical="center" wrapText="1"/>
    </xf>
    <xf numFmtId="2" fontId="14" fillId="0" borderId="21" xfId="0" applyNumberFormat="1" applyFont="1" applyBorder="1" applyAlignment="1">
      <alignment vertical="center"/>
    </xf>
    <xf numFmtId="3" fontId="14" fillId="0" borderId="22" xfId="0" applyNumberFormat="1" applyFont="1" applyBorder="1" applyAlignment="1">
      <alignment vertical="center"/>
    </xf>
    <xf numFmtId="0" fontId="12" fillId="0" borderId="2" xfId="7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3" fontId="12" fillId="0" borderId="3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4" fontId="27" fillId="0" borderId="30" xfId="0" applyNumberFormat="1" applyFont="1" applyFill="1" applyBorder="1" applyAlignment="1">
      <alignment vertical="center"/>
    </xf>
    <xf numFmtId="4" fontId="14" fillId="0" borderId="30" xfId="0" applyNumberFormat="1" applyFont="1" applyFill="1" applyBorder="1" applyAlignment="1">
      <alignment vertical="center"/>
    </xf>
    <xf numFmtId="4" fontId="14" fillId="0" borderId="30" xfId="0" applyNumberFormat="1" applyFont="1" applyFill="1" applyBorder="1" applyAlignment="1">
      <alignment horizontal="right" vertical="center"/>
    </xf>
    <xf numFmtId="0" fontId="14" fillId="0" borderId="2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2" fillId="0" borderId="56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left" vertical="center" wrapText="1"/>
    </xf>
    <xf numFmtId="4" fontId="12" fillId="0" borderId="28" xfId="0" applyNumberFormat="1" applyFont="1" applyFill="1" applyBorder="1" applyAlignment="1">
      <alignment horizontal="right" vertical="center" wrapText="1" shrinkToFit="1"/>
    </xf>
    <xf numFmtId="4" fontId="12" fillId="0" borderId="27" xfId="0" applyNumberFormat="1" applyFont="1" applyFill="1" applyBorder="1" applyAlignment="1">
      <alignment horizontal="right" vertical="center" wrapText="1"/>
    </xf>
    <xf numFmtId="4" fontId="12" fillId="0" borderId="29" xfId="0" applyNumberFormat="1" applyFont="1" applyFill="1" applyBorder="1" applyAlignment="1">
      <alignment horizontal="right" vertical="center" wrapText="1" shrinkToFit="1"/>
    </xf>
    <xf numFmtId="0" fontId="12" fillId="0" borderId="1" xfId="0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horizontal="right" vertical="center" wrapText="1" shrinkToFit="1"/>
    </xf>
    <xf numFmtId="4" fontId="12" fillId="0" borderId="15" xfId="0" applyNumberFormat="1" applyFont="1" applyFill="1" applyBorder="1" applyAlignment="1">
      <alignment horizontal="right" vertical="center" wrapText="1" shrinkToFit="1"/>
    </xf>
    <xf numFmtId="0" fontId="12" fillId="0" borderId="38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4" fontId="12" fillId="0" borderId="21" xfId="0" applyNumberFormat="1" applyFont="1" applyFill="1" applyBorder="1" applyAlignment="1">
      <alignment horizontal="right" vertical="center" wrapText="1" shrinkToFit="1"/>
    </xf>
    <xf numFmtId="4" fontId="12" fillId="0" borderId="65" xfId="0" applyNumberFormat="1" applyFont="1" applyFill="1" applyBorder="1" applyAlignment="1">
      <alignment horizontal="right" vertical="center" wrapText="1"/>
    </xf>
    <xf numFmtId="4" fontId="12" fillId="0" borderId="22" xfId="0" applyNumberFormat="1" applyFont="1" applyFill="1" applyBorder="1" applyAlignment="1">
      <alignment horizontal="right" vertical="center" wrapText="1" shrinkToFi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43" xfId="0" applyFont="1" applyFill="1" applyBorder="1" applyAlignment="1">
      <alignment vertical="center" wrapText="1"/>
    </xf>
    <xf numFmtId="4" fontId="12" fillId="0" borderId="43" xfId="0" applyNumberFormat="1" applyFont="1" applyFill="1" applyBorder="1" applyAlignment="1">
      <alignment horizontal="right" vertical="center" wrapText="1" shrinkToFit="1"/>
    </xf>
    <xf numFmtId="4" fontId="12" fillId="0" borderId="44" xfId="0" applyNumberFormat="1" applyFont="1" applyFill="1" applyBorder="1" applyAlignment="1">
      <alignment horizontal="right" vertical="center" wrapText="1" shrinkToFit="1"/>
    </xf>
    <xf numFmtId="0" fontId="14" fillId="0" borderId="2" xfId="0" applyFont="1" applyFill="1" applyBorder="1" applyAlignment="1">
      <alignment vertical="center" wrapText="1"/>
    </xf>
    <xf numFmtId="4" fontId="14" fillId="0" borderId="3" xfId="0" applyNumberFormat="1" applyFont="1" applyFill="1" applyBorder="1" applyAlignment="1">
      <alignment horizontal="right" vertical="center" wrapText="1"/>
    </xf>
    <xf numFmtId="0" fontId="14" fillId="0" borderId="3" xfId="0" applyFont="1" applyFill="1" applyBorder="1" applyAlignment="1">
      <alignment vertical="center" wrapText="1"/>
    </xf>
    <xf numFmtId="4" fontId="14" fillId="0" borderId="25" xfId="0" applyNumberFormat="1" applyFont="1" applyFill="1" applyBorder="1" applyAlignment="1">
      <alignment horizontal="right" vertical="center" wrapText="1"/>
    </xf>
    <xf numFmtId="4" fontId="14" fillId="0" borderId="4" xfId="0" applyNumberFormat="1" applyFont="1" applyFill="1" applyBorder="1" applyAlignment="1">
      <alignment horizontal="right" vertical="center" wrapText="1"/>
    </xf>
    <xf numFmtId="0" fontId="12" fillId="0" borderId="20" xfId="0" applyFont="1" applyFill="1" applyBorder="1" applyAlignment="1">
      <alignment vertical="center" wrapText="1"/>
    </xf>
    <xf numFmtId="0" fontId="12" fillId="0" borderId="28" xfId="0" applyFont="1" applyFill="1" applyBorder="1" applyAlignment="1">
      <alignment vertical="center" wrapText="1"/>
    </xf>
    <xf numFmtId="0" fontId="12" fillId="0" borderId="38" xfId="0" applyFont="1" applyFill="1" applyBorder="1" applyAlignment="1">
      <alignment vertical="center" wrapText="1"/>
    </xf>
    <xf numFmtId="0" fontId="12" fillId="0" borderId="63" xfId="0" applyFont="1" applyFill="1" applyBorder="1" applyAlignment="1">
      <alignment vertical="center" wrapText="1"/>
    </xf>
    <xf numFmtId="0" fontId="14" fillId="0" borderId="49" xfId="0" applyFont="1" applyFill="1" applyBorder="1" applyAlignment="1">
      <alignment vertical="center" wrapText="1"/>
    </xf>
    <xf numFmtId="4" fontId="14" fillId="0" borderId="39" xfId="0" applyNumberFormat="1" applyFont="1" applyFill="1" applyBorder="1" applyAlignment="1">
      <alignment horizontal="right" vertical="center" wrapText="1"/>
    </xf>
    <xf numFmtId="0" fontId="14" fillId="0" borderId="39" xfId="0" applyFont="1" applyFill="1" applyBorder="1" applyAlignment="1">
      <alignment vertical="center" wrapText="1"/>
    </xf>
    <xf numFmtId="4" fontId="14" fillId="0" borderId="66" xfId="0" applyNumberFormat="1" applyFont="1" applyFill="1" applyBorder="1" applyAlignment="1">
      <alignment horizontal="right" vertical="center" wrapText="1"/>
    </xf>
    <xf numFmtId="4" fontId="14" fillId="0" borderId="50" xfId="0" applyNumberFormat="1" applyFont="1" applyFill="1" applyBorder="1" applyAlignment="1">
      <alignment horizontal="righ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166" fontId="14" fillId="0" borderId="52" xfId="0" applyNumberFormat="1" applyFont="1" applyFill="1" applyBorder="1" applyAlignment="1">
      <alignment horizontal="left" wrapText="1"/>
    </xf>
    <xf numFmtId="166" fontId="12" fillId="0" borderId="5" xfId="0" applyNumberFormat="1" applyFont="1" applyFill="1" applyBorder="1" applyAlignment="1">
      <alignment horizontal="left" wrapText="1"/>
    </xf>
    <xf numFmtId="166" fontId="12" fillId="0" borderId="5" xfId="0" applyNumberFormat="1" applyFont="1" applyFill="1" applyBorder="1" applyAlignment="1">
      <alignment horizontal="left" vertical="top" wrapText="1"/>
    </xf>
    <xf numFmtId="166" fontId="14" fillId="0" borderId="5" xfId="0" applyNumberFormat="1" applyFont="1" applyFill="1" applyBorder="1" applyAlignment="1">
      <alignment horizontal="left" wrapText="1"/>
    </xf>
    <xf numFmtId="166" fontId="14" fillId="0" borderId="26" xfId="0" applyNumberFormat="1" applyFont="1" applyFill="1" applyBorder="1" applyAlignment="1">
      <alignment horizontal="left" wrapText="1"/>
    </xf>
    <xf numFmtId="166" fontId="14" fillId="0" borderId="32" xfId="0" applyNumberFormat="1" applyFont="1" applyFill="1" applyBorder="1" applyAlignment="1">
      <alignment horizontal="left" wrapText="1"/>
    </xf>
    <xf numFmtId="0" fontId="20" fillId="0" borderId="4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4" fontId="17" fillId="0" borderId="56" xfId="0" applyNumberFormat="1" applyFont="1" applyFill="1" applyBorder="1" applyAlignment="1">
      <alignment horizontal="right" vertical="center" wrapText="1"/>
    </xf>
    <xf numFmtId="4" fontId="17" fillId="0" borderId="38" xfId="0" applyNumberFormat="1" applyFont="1" applyFill="1" applyBorder="1" applyAlignment="1">
      <alignment horizontal="right" vertical="center" wrapText="1"/>
    </xf>
    <xf numFmtId="0" fontId="17" fillId="0" borderId="47" xfId="0" applyFont="1" applyFill="1" applyBorder="1" applyAlignment="1">
      <alignment horizontal="left" vertical="center" wrapText="1"/>
    </xf>
    <xf numFmtId="4" fontId="17" fillId="0" borderId="63" xfId="0" applyNumberFormat="1" applyFont="1" applyFill="1" applyBorder="1" applyAlignment="1">
      <alignment horizontal="right" vertical="center" wrapText="1"/>
    </xf>
    <xf numFmtId="4" fontId="14" fillId="0" borderId="2" xfId="0" applyNumberFormat="1" applyFont="1" applyFill="1" applyBorder="1" applyAlignment="1">
      <alignment horizontal="right" vertical="center" wrapText="1"/>
    </xf>
    <xf numFmtId="4" fontId="12" fillId="0" borderId="38" xfId="0" applyNumberFormat="1" applyFont="1" applyFill="1" applyBorder="1" applyAlignment="1">
      <alignment horizontal="right" wrapText="1"/>
    </xf>
    <xf numFmtId="0" fontId="17" fillId="0" borderId="3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left" vertical="center" wrapText="1"/>
    </xf>
    <xf numFmtId="4" fontId="12" fillId="0" borderId="48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Fill="1" applyBorder="1" applyAlignment="1">
      <alignment horizontal="righ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9" xfId="0" applyFont="1" applyFill="1" applyBorder="1" applyAlignment="1">
      <alignment horizontal="center" vertical="center" wrapText="1"/>
    </xf>
    <xf numFmtId="0" fontId="14" fillId="0" borderId="50" xfId="0" applyFont="1" applyFill="1" applyBorder="1" applyAlignment="1">
      <alignment horizontal="center" vertical="center" wrapText="1"/>
    </xf>
    <xf numFmtId="4" fontId="26" fillId="0" borderId="43" xfId="0" applyNumberFormat="1" applyFont="1" applyFill="1" applyBorder="1" applyAlignment="1">
      <alignment horizontal="right" vertical="center" wrapText="1"/>
    </xf>
    <xf numFmtId="4" fontId="12" fillId="0" borderId="43" xfId="0" applyNumberFormat="1" applyFont="1" applyFill="1" applyBorder="1" applyAlignment="1">
      <alignment horizontal="right" vertical="center" wrapText="1"/>
    </xf>
    <xf numFmtId="0" fontId="0" fillId="0" borderId="46" xfId="0" applyFill="1" applyBorder="1" applyAlignment="1">
      <alignment horizontal="right" vertical="center" wrapText="1"/>
    </xf>
    <xf numFmtId="0" fontId="0" fillId="0" borderId="21" xfId="0" applyFill="1" applyBorder="1" applyAlignment="1">
      <alignment horizontal="right" vertical="center" wrapText="1"/>
    </xf>
    <xf numFmtId="0" fontId="26" fillId="0" borderId="43" xfId="0" applyFont="1" applyFill="1" applyBorder="1" applyAlignment="1">
      <alignment horizontal="right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73" xfId="0" applyFont="1" applyFill="1" applyBorder="1" applyAlignment="1">
      <alignment horizontal="center" vertical="center" wrapText="1"/>
    </xf>
    <xf numFmtId="4" fontId="12" fillId="0" borderId="64" xfId="0" applyNumberFormat="1" applyFont="1" applyFill="1" applyBorder="1" applyAlignment="1">
      <alignment horizontal="right" vertical="center" wrapText="1" shrinkToFit="1"/>
    </xf>
    <xf numFmtId="4" fontId="12" fillId="0" borderId="55" xfId="0" applyNumberFormat="1" applyFont="1" applyFill="1" applyBorder="1" applyAlignment="1">
      <alignment horizontal="right" vertical="center" wrapText="1" shrinkToFit="1"/>
    </xf>
    <xf numFmtId="4" fontId="12" fillId="0" borderId="62" xfId="0" applyNumberFormat="1" applyFont="1" applyFill="1" applyBorder="1" applyAlignment="1">
      <alignment horizontal="right" vertical="center" wrapText="1" shrinkToFit="1"/>
    </xf>
    <xf numFmtId="4" fontId="12" fillId="0" borderId="74" xfId="0" applyNumberFormat="1" applyFont="1" applyFill="1" applyBorder="1" applyAlignment="1">
      <alignment horizontal="right" vertical="center" wrapText="1" shrinkToFit="1"/>
    </xf>
    <xf numFmtId="4" fontId="14" fillId="0" borderId="59" xfId="0" applyNumberFormat="1" applyFont="1" applyFill="1" applyBorder="1" applyAlignment="1">
      <alignment horizontal="right" vertical="center" wrapText="1"/>
    </xf>
    <xf numFmtId="4" fontId="14" fillId="0" borderId="72" xfId="0" applyNumberFormat="1" applyFont="1" applyFill="1" applyBorder="1" applyAlignment="1">
      <alignment horizontal="right" vertical="center" wrapText="1"/>
    </xf>
    <xf numFmtId="4" fontId="17" fillId="0" borderId="52" xfId="0" applyNumberFormat="1" applyFont="1" applyFill="1" applyBorder="1" applyAlignment="1">
      <alignment horizontal="right" vertical="center" wrapText="1"/>
    </xf>
    <xf numFmtId="4" fontId="17" fillId="0" borderId="5" xfId="0" applyNumberFormat="1" applyFont="1" applyFill="1" applyBorder="1" applyAlignment="1">
      <alignment horizontal="right" vertical="center" wrapText="1"/>
    </xf>
    <xf numFmtId="4" fontId="17" fillId="0" borderId="10" xfId="0" applyNumberFormat="1" applyFont="1" applyFill="1" applyBorder="1" applyAlignment="1">
      <alignment horizontal="right" vertical="center" wrapText="1"/>
    </xf>
    <xf numFmtId="0" fontId="17" fillId="0" borderId="45" xfId="0" applyFont="1" applyFill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wrapText="1"/>
    </xf>
    <xf numFmtId="0" fontId="17" fillId="0" borderId="5" xfId="0" applyFont="1" applyFill="1" applyBorder="1" applyAlignment="1">
      <alignment horizontal="center" vertical="center" wrapText="1"/>
    </xf>
    <xf numFmtId="4" fontId="12" fillId="0" borderId="53" xfId="0" applyNumberFormat="1" applyFont="1" applyFill="1" applyBorder="1" applyAlignment="1">
      <alignment horizontal="right" vertical="center" wrapText="1"/>
    </xf>
    <xf numFmtId="4" fontId="26" fillId="0" borderId="6" xfId="0" applyNumberFormat="1" applyFont="1" applyFill="1" applyBorder="1"/>
    <xf numFmtId="4" fontId="12" fillId="0" borderId="5" xfId="0" applyNumberFormat="1" applyFont="1" applyFill="1" applyBorder="1" applyAlignment="1">
      <alignment horizontal="right" vertical="center" wrapText="1"/>
    </xf>
    <xf numFmtId="0" fontId="0" fillId="0" borderId="0" xfId="0"/>
    <xf numFmtId="0" fontId="14" fillId="0" borderId="30" xfId="0" applyFont="1" applyFill="1" applyBorder="1" applyAlignment="1">
      <alignment horizontal="center" vertical="center"/>
    </xf>
    <xf numFmtId="4" fontId="26" fillId="0" borderId="5" xfId="0" applyNumberFormat="1" applyFont="1" applyFill="1" applyBorder="1" applyAlignment="1">
      <alignment horizontal="right" vertical="center" wrapText="1"/>
    </xf>
    <xf numFmtId="4" fontId="27" fillId="0" borderId="26" xfId="0" applyNumberFormat="1" applyFont="1" applyFill="1" applyBorder="1" applyAlignment="1">
      <alignment horizontal="right" vertical="center" wrapText="1"/>
    </xf>
    <xf numFmtId="166" fontId="27" fillId="0" borderId="26" xfId="0" applyNumberFormat="1" applyFont="1" applyFill="1" applyBorder="1" applyAlignment="1">
      <alignment horizontal="right" vertical="center" wrapText="1"/>
    </xf>
    <xf numFmtId="4" fontId="27" fillId="0" borderId="0" xfId="0" applyNumberFormat="1" applyFont="1" applyFill="1" applyBorder="1" applyAlignment="1">
      <alignment horizontal="right" wrapText="1"/>
    </xf>
    <xf numFmtId="4" fontId="26" fillId="0" borderId="75" xfId="0" applyNumberFormat="1" applyFont="1" applyFill="1" applyBorder="1" applyAlignment="1">
      <alignment horizontal="right" vertical="center" wrapText="1"/>
    </xf>
    <xf numFmtId="4" fontId="26" fillId="0" borderId="53" xfId="0" applyNumberFormat="1" applyFont="1" applyFill="1" applyBorder="1" applyAlignment="1">
      <alignment horizontal="right" vertical="center" wrapText="1"/>
    </xf>
    <xf numFmtId="166" fontId="12" fillId="0" borderId="52" xfId="0" applyNumberFormat="1" applyFont="1" applyBorder="1" applyAlignment="1">
      <alignment horizontal="right" vertical="center" wrapText="1"/>
    </xf>
    <xf numFmtId="166" fontId="12" fillId="0" borderId="5" xfId="0" applyNumberFormat="1" applyFont="1" applyBorder="1" applyAlignment="1">
      <alignment horizontal="right" vertical="center" wrapText="1"/>
    </xf>
    <xf numFmtId="166" fontId="12" fillId="0" borderId="41" xfId="0" applyNumberFormat="1" applyFont="1" applyBorder="1" applyAlignment="1">
      <alignment horizontal="right" vertical="center" wrapText="1"/>
    </xf>
    <xf numFmtId="166" fontId="12" fillId="0" borderId="61" xfId="0" applyNumberFormat="1" applyFont="1" applyBorder="1" applyAlignment="1">
      <alignment horizontal="right" vertical="center" wrapText="1"/>
    </xf>
    <xf numFmtId="4" fontId="26" fillId="0" borderId="61" xfId="0" applyNumberFormat="1" applyFont="1" applyFill="1" applyBorder="1" applyAlignment="1">
      <alignment horizontal="right" vertical="center" wrapText="1"/>
    </xf>
    <xf numFmtId="4" fontId="26" fillId="0" borderId="67" xfId="0" applyNumberFormat="1" applyFont="1" applyFill="1" applyBorder="1" applyAlignment="1">
      <alignment horizontal="right" vertical="center" wrapText="1"/>
    </xf>
    <xf numFmtId="0" fontId="14" fillId="0" borderId="30" xfId="0" applyFont="1" applyFill="1" applyBorder="1" applyAlignment="1">
      <alignment horizontal="center" vertical="center" wrapText="1"/>
    </xf>
    <xf numFmtId="166" fontId="12" fillId="0" borderId="42" xfId="0" applyNumberFormat="1" applyFont="1" applyBorder="1" applyAlignment="1">
      <alignment horizontal="right" vertical="center" wrapText="1"/>
    </xf>
    <xf numFmtId="166" fontId="12" fillId="0" borderId="9" xfId="0" applyNumberFormat="1" applyFont="1" applyBorder="1" applyAlignment="1">
      <alignment horizontal="right" vertical="center" wrapText="1"/>
    </xf>
    <xf numFmtId="4" fontId="26" fillId="0" borderId="9" xfId="0" applyNumberFormat="1" applyFont="1" applyFill="1" applyBorder="1" applyAlignment="1">
      <alignment horizontal="right" vertical="center" wrapText="1"/>
    </xf>
    <xf numFmtId="4" fontId="26" fillId="0" borderId="76" xfId="0" applyNumberFormat="1" applyFont="1" applyFill="1" applyBorder="1" applyAlignment="1">
      <alignment horizontal="right" vertical="center" wrapText="1"/>
    </xf>
    <xf numFmtId="166" fontId="27" fillId="0" borderId="32" xfId="0" applyNumberFormat="1" applyFont="1" applyFill="1" applyBorder="1" applyAlignment="1">
      <alignment horizontal="right" vertical="center" wrapText="1"/>
    </xf>
    <xf numFmtId="166" fontId="27" fillId="0" borderId="51" xfId="0" applyNumberFormat="1" applyFont="1" applyFill="1" applyBorder="1" applyAlignment="1">
      <alignment horizontal="right" vertical="center" wrapText="1"/>
    </xf>
    <xf numFmtId="166" fontId="27" fillId="0" borderId="60" xfId="0" applyNumberFormat="1" applyFont="1" applyFill="1" applyBorder="1" applyAlignment="1">
      <alignment horizontal="right" vertical="center" wrapText="1"/>
    </xf>
    <xf numFmtId="166" fontId="14" fillId="0" borderId="75" xfId="0" applyNumberFormat="1" applyFont="1" applyFill="1" applyBorder="1" applyAlignment="1">
      <alignment horizontal="left" wrapText="1"/>
    </xf>
    <xf numFmtId="166" fontId="12" fillId="0" borderId="53" xfId="0" applyNumberFormat="1" applyFont="1" applyFill="1" applyBorder="1" applyAlignment="1">
      <alignment horizontal="left" wrapText="1"/>
    </xf>
    <xf numFmtId="164" fontId="20" fillId="0" borderId="26" xfId="3" applyFont="1" applyBorder="1" applyAlignment="1">
      <alignment horizontal="center" vertical="center" wrapText="1"/>
    </xf>
    <xf numFmtId="164" fontId="17" fillId="0" borderId="45" xfId="3" applyFont="1" applyBorder="1" applyAlignment="1">
      <alignment horizontal="center" vertical="center" wrapText="1"/>
    </xf>
    <xf numFmtId="164" fontId="17" fillId="0" borderId="5" xfId="3" applyFont="1" applyBorder="1" applyAlignment="1">
      <alignment horizontal="center" vertical="center" wrapText="1"/>
    </xf>
    <xf numFmtId="164" fontId="17" fillId="0" borderId="10" xfId="3" applyFont="1" applyBorder="1" applyAlignment="1">
      <alignment horizontal="center" vertical="center" wrapText="1"/>
    </xf>
    <xf numFmtId="3" fontId="14" fillId="0" borderId="1" xfId="15" applyNumberFormat="1" applyFont="1" applyBorder="1" applyAlignment="1">
      <alignment vertical="center"/>
    </xf>
    <xf numFmtId="2" fontId="14" fillId="0" borderId="1" xfId="15" applyNumberFormat="1" applyFont="1" applyBorder="1" applyAlignment="1">
      <alignment vertical="center"/>
    </xf>
    <xf numFmtId="3" fontId="12" fillId="0" borderId="1" xfId="15" applyNumberFormat="1" applyFont="1" applyBorder="1" applyAlignment="1">
      <alignment vertical="center"/>
    </xf>
    <xf numFmtId="2" fontId="12" fillId="0" borderId="1" xfId="15" applyNumberFormat="1" applyFont="1" applyBorder="1" applyAlignment="1">
      <alignment vertical="center"/>
    </xf>
    <xf numFmtId="0" fontId="12" fillId="0" borderId="1" xfId="15" applyFont="1" applyBorder="1" applyAlignment="1">
      <alignment vertical="center"/>
    </xf>
    <xf numFmtId="3" fontId="12" fillId="0" borderId="1" xfId="15" applyNumberFormat="1" applyFont="1" applyBorder="1" applyAlignment="1">
      <alignment horizontal="right" vertical="center"/>
    </xf>
    <xf numFmtId="0" fontId="12" fillId="0" borderId="1" xfId="15" applyFont="1" applyBorder="1" applyAlignment="1">
      <alignment horizontal="right" vertical="center"/>
    </xf>
    <xf numFmtId="4" fontId="26" fillId="0" borderId="15" xfId="0" applyNumberFormat="1" applyFont="1" applyFill="1" applyBorder="1" applyAlignment="1">
      <alignment horizontal="right" vertical="center" wrapText="1"/>
    </xf>
    <xf numFmtId="4" fontId="26" fillId="0" borderId="7" xfId="0" applyNumberFormat="1" applyFont="1" applyFill="1" applyBorder="1" applyAlignment="1">
      <alignment horizontal="right" vertical="center" wrapText="1"/>
    </xf>
    <xf numFmtId="4" fontId="26" fillId="0" borderId="43" xfId="0" applyNumberFormat="1" applyFont="1" applyFill="1" applyBorder="1" applyAlignment="1">
      <alignment horizontal="right" vertical="center" wrapText="1"/>
    </xf>
    <xf numFmtId="0" fontId="0" fillId="0" borderId="46" xfId="0" applyBorder="1" applyAlignment="1">
      <alignment horizontal="right" vertical="center" wrapText="1"/>
    </xf>
    <xf numFmtId="0" fontId="0" fillId="0" borderId="39" xfId="0" applyBorder="1" applyAlignment="1">
      <alignment horizontal="right" vertical="center" wrapText="1"/>
    </xf>
    <xf numFmtId="4" fontId="26" fillId="0" borderId="8" xfId="0" applyNumberFormat="1" applyFont="1" applyFill="1" applyBorder="1" applyAlignment="1">
      <alignment horizontal="right" vertical="center" wrapText="1"/>
    </xf>
    <xf numFmtId="4" fontId="26" fillId="0" borderId="6" xfId="0" applyNumberFormat="1" applyFont="1" applyFill="1" applyBorder="1" applyAlignment="1">
      <alignment horizontal="right" vertical="center" wrapText="1"/>
    </xf>
    <xf numFmtId="4" fontId="26" fillId="0" borderId="55" xfId="0" applyNumberFormat="1" applyFont="1" applyFill="1" applyBorder="1" applyAlignment="1">
      <alignment horizontal="right" vertical="center" wrapText="1"/>
    </xf>
    <xf numFmtId="4" fontId="26" fillId="0" borderId="73" xfId="0" applyNumberFormat="1" applyFont="1" applyFill="1" applyBorder="1" applyAlignment="1">
      <alignment horizontal="right" vertical="center" wrapText="1"/>
    </xf>
    <xf numFmtId="4" fontId="26" fillId="0" borderId="1" xfId="0" applyNumberFormat="1" applyFont="1" applyFill="1" applyBorder="1" applyAlignment="1">
      <alignment horizontal="right" vertical="center" wrapText="1"/>
    </xf>
    <xf numFmtId="4" fontId="26" fillId="0" borderId="23" xfId="0" applyNumberFormat="1" applyFont="1" applyFill="1" applyBorder="1" applyAlignment="1">
      <alignment horizontal="right" vertical="center" wrapText="1"/>
    </xf>
    <xf numFmtId="0" fontId="12" fillId="0" borderId="70" xfId="0" applyFont="1" applyBorder="1" applyAlignment="1">
      <alignment vertical="center" wrapText="1"/>
    </xf>
    <xf numFmtId="0" fontId="0" fillId="0" borderId="70" xfId="0" applyBorder="1" applyAlignment="1">
      <alignment vertical="center" wrapText="1"/>
    </xf>
    <xf numFmtId="4" fontId="12" fillId="0" borderId="43" xfId="0" applyNumberFormat="1" applyFont="1" applyFill="1" applyBorder="1" applyAlignment="1">
      <alignment horizontal="right" vertical="center" wrapText="1"/>
    </xf>
    <xf numFmtId="0" fontId="0" fillId="0" borderId="46" xfId="0" applyFill="1" applyBorder="1" applyAlignment="1">
      <alignment horizontal="right" vertical="center" wrapText="1"/>
    </xf>
    <xf numFmtId="0" fontId="0" fillId="0" borderId="21" xfId="0" applyFill="1" applyBorder="1" applyAlignment="1">
      <alignment horizontal="right" vertical="center" wrapText="1"/>
    </xf>
    <xf numFmtId="4" fontId="0" fillId="0" borderId="21" xfId="0" applyNumberFormat="1" applyFill="1" applyBorder="1" applyAlignment="1">
      <alignment horizontal="right" vertical="center" wrapText="1"/>
    </xf>
    <xf numFmtId="0" fontId="26" fillId="0" borderId="1" xfId="0" applyFont="1" applyFill="1" applyBorder="1" applyAlignment="1">
      <alignment vertical="center" wrapText="1"/>
    </xf>
    <xf numFmtId="0" fontId="26" fillId="0" borderId="23" xfId="0" applyFont="1" applyFill="1" applyBorder="1" applyAlignment="1">
      <alignment vertical="center" wrapText="1"/>
    </xf>
    <xf numFmtId="0" fontId="12" fillId="0" borderId="63" xfId="0" applyFont="1" applyFill="1" applyBorder="1" applyAlignment="1">
      <alignment horizontal="left" vertical="center" wrapText="1"/>
    </xf>
    <xf numFmtId="0" fontId="26" fillId="0" borderId="58" xfId="0" applyFont="1" applyFill="1" applyBorder="1" applyAlignment="1">
      <alignment horizontal="left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center" shrinkToFit="1"/>
    </xf>
    <xf numFmtId="0" fontId="14" fillId="0" borderId="56" xfId="0" applyFont="1" applyFill="1" applyBorder="1" applyAlignment="1">
      <alignment horizontal="center" vertical="center" wrapText="1"/>
    </xf>
    <xf numFmtId="0" fontId="14" fillId="0" borderId="48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64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2" fillId="0" borderId="63" xfId="0" applyFont="1" applyFill="1" applyBorder="1" applyAlignment="1">
      <alignment vertical="center" wrapText="1"/>
    </xf>
    <xf numFmtId="0" fontId="26" fillId="0" borderId="20" xfId="0" applyFont="1" applyFill="1" applyBorder="1" applyAlignment="1">
      <alignment vertical="center" wrapText="1"/>
    </xf>
    <xf numFmtId="0" fontId="14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21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20" fillId="0" borderId="24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center" vertical="center" wrapText="1"/>
    </xf>
    <xf numFmtId="0" fontId="20" fillId="0" borderId="40" xfId="0" applyFont="1" applyFill="1" applyBorder="1" applyAlignment="1">
      <alignment horizontal="center" vertical="center" wrapText="1"/>
    </xf>
    <xf numFmtId="0" fontId="20" fillId="0" borderId="42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0" fillId="0" borderId="0" xfId="0"/>
    <xf numFmtId="0" fontId="20" fillId="0" borderId="31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 wrapText="1"/>
    </xf>
    <xf numFmtId="0" fontId="14" fillId="0" borderId="6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2" fillId="0" borderId="0" xfId="7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/>
    </xf>
    <xf numFmtId="0" fontId="12" fillId="0" borderId="61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14" xfId="7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2" fillId="0" borderId="47" xfId="7" applyFont="1" applyBorder="1" applyAlignment="1">
      <alignment vertical="center" wrapText="1"/>
    </xf>
    <xf numFmtId="0" fontId="0" fillId="0" borderId="68" xfId="0" applyBorder="1" applyAlignment="1">
      <alignment vertical="center" wrapText="1"/>
    </xf>
    <xf numFmtId="0" fontId="0" fillId="0" borderId="69" xfId="0" applyBorder="1" applyAlignment="1">
      <alignment vertical="center" wrapText="1"/>
    </xf>
  </cellXfs>
  <cellStyles count="16">
    <cellStyle name="Akcia" xfId="1"/>
    <cellStyle name="Cena_Sk" xfId="2"/>
    <cellStyle name="Čiarka 2" xfId="3"/>
    <cellStyle name="čiarky_Spôsoby vymáhania - jún 2007(uprav.BA)" xfId="14"/>
    <cellStyle name="Nazov" xfId="4"/>
    <cellStyle name="Normal_Exekútori" xfId="5"/>
    <cellStyle name="Normálna" xfId="0" builtinId="0"/>
    <cellStyle name="Normálna 14" xfId="15"/>
    <cellStyle name="Normálna 2" xfId="6"/>
    <cellStyle name="Normálna 3 2" xfId="13"/>
    <cellStyle name="Normálna 9" xfId="7"/>
    <cellStyle name="normálne_Prílohy č. 1a ... (tvorba fondov 2007)" xfId="12"/>
    <cellStyle name="normální_laroux" xfId="8"/>
    <cellStyle name="Popis" xfId="9"/>
    <cellStyle name="ProductNo." xfId="10"/>
    <cellStyle name="Upozornenie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Š</a:t>
            </a:r>
            <a:r>
              <a:rPr lang="sk-SK"/>
              <a:t>truktúra pohľadávok SP na poistnom k 31.12.2022</a:t>
            </a:r>
            <a:endParaRPr lang="en-US"/>
          </a:p>
        </c:rich>
      </c:tx>
      <c:layout>
        <c:manualLayout>
          <c:xMode val="edge"/>
          <c:yMode val="edge"/>
          <c:x val="0.28524114173228349"/>
          <c:y val="0.10585585585585586"/>
        </c:manualLayout>
      </c:layout>
      <c:overlay val="0"/>
    </c:title>
    <c:autoTitleDeleted val="0"/>
    <c:view3D>
      <c:rotX val="30"/>
      <c:rotY val="187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777173913043478"/>
          <c:y val="0.16897140114821993"/>
          <c:w val="0.54193544590893528"/>
          <c:h val="0.82476253812867983"/>
        </c:manualLayout>
      </c:layout>
      <c:pie3DChart>
        <c:varyColors val="1"/>
        <c:ser>
          <c:idx val="0"/>
          <c:order val="0"/>
          <c:explosion val="22"/>
          <c:dLbls>
            <c:dLbl>
              <c:idx val="0"/>
              <c:layout>
                <c:manualLayout>
                  <c:x val="-0.14131665097569326"/>
                  <c:y val="-9.0310694797461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BD-4E37-BC2C-CD0D439FDC9B}"/>
                </c:ext>
              </c:extLst>
            </c:dLbl>
            <c:dLbl>
              <c:idx val="1"/>
              <c:layout>
                <c:manualLayout>
                  <c:x val="-4.231235022252653E-2"/>
                  <c:y val="-4.70308028652174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BD-4E37-BC2C-CD0D439FDC9B}"/>
                </c:ext>
              </c:extLst>
            </c:dLbl>
            <c:dLbl>
              <c:idx val="2"/>
              <c:layout>
                <c:manualLayout>
                  <c:x val="4.9703012666894898E-2"/>
                  <c:y val="2.231148471306034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BD-4E37-BC2C-CD0D439FDC9B}"/>
                </c:ext>
              </c:extLst>
            </c:dLbl>
            <c:dLbl>
              <c:idx val="3"/>
              <c:layout>
                <c:manualLayout>
                  <c:x val="0.13683338325915781"/>
                  <c:y val="2.75760800170248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BD-4E37-BC2C-CD0D439FDC9B}"/>
                </c:ext>
              </c:extLst>
            </c:dLbl>
            <c:dLbl>
              <c:idx val="4"/>
              <c:layout>
                <c:manualLayout>
                  <c:x val="8.1569453954125293E-2"/>
                  <c:y val="9.91400652621125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BD-4E37-BC2C-CD0D439FDC9B}"/>
                </c:ext>
              </c:extLst>
            </c:dLbl>
            <c:dLbl>
              <c:idx val="5"/>
              <c:layout>
                <c:manualLayout>
                  <c:x val="-6.8191543991783635E-2"/>
                  <c:y val="9.55484260855654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BD-4E37-BC2C-CD0D439FDC9B}"/>
                </c:ext>
              </c:extLst>
            </c:dLbl>
            <c:dLbl>
              <c:idx val="6"/>
              <c:layout>
                <c:manualLayout>
                  <c:x val="-0.12859776189661076"/>
                  <c:y val="4.04340484527470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2BD-4E37-BC2C-CD0D439FDC9B}"/>
                </c:ext>
              </c:extLst>
            </c:dLbl>
            <c:dLbl>
              <c:idx val="7"/>
              <c:layout>
                <c:manualLayout>
                  <c:x val="-1.3788086271824717E-2"/>
                  <c:y val="2.2563488685535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BD-4E37-BC2C-CD0D439FDC9B}"/>
                </c:ext>
              </c:extLst>
            </c:dLbl>
            <c:numFmt formatCode="0.00%" sourceLinked="0"/>
            <c:spPr>
              <a:ln>
                <a:solidFill>
                  <a:schemeClr val="accent1"/>
                </a:solidFill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 Graf č.1 '!$D$6:$D$12</c:f>
              <c:strCache>
                <c:ptCount val="7"/>
                <c:pt idx="0">
                  <c:v>pohľadávky na poistnom na základe výkazu, prihlášky evidované v účtovníctve (aj pred lehotou splatnosti) </c:v>
                </c:pt>
                <c:pt idx="1">
                  <c:v>poistné</c:v>
                </c:pt>
                <c:pt idx="2">
                  <c:v>penále</c:v>
                </c:pt>
                <c:pt idx="3">
                  <c:v>pokuty </c:v>
                </c:pt>
                <c:pt idx="4">
                  <c:v>poplatky  </c:v>
                </c:pt>
                <c:pt idx="5">
                  <c:v>preplatky na dávkach a regresy   </c:v>
                </c:pt>
                <c:pt idx="6">
                  <c:v>Ostatné</c:v>
                </c:pt>
              </c:strCache>
            </c:strRef>
          </c:cat>
          <c:val>
            <c:numRef>
              <c:f>'[1] Graf č.1 '!$E$6:$E$12</c:f>
              <c:numCache>
                <c:formatCode>General</c:formatCode>
                <c:ptCount val="7"/>
                <c:pt idx="0">
                  <c:v>155440762.69</c:v>
                </c:pt>
                <c:pt idx="1">
                  <c:v>480428739.81</c:v>
                </c:pt>
                <c:pt idx="2">
                  <c:v>147677313.51000002</c:v>
                </c:pt>
                <c:pt idx="3">
                  <c:v>1691805.1400000004</c:v>
                </c:pt>
                <c:pt idx="4">
                  <c:v>818.3</c:v>
                </c:pt>
                <c:pt idx="5">
                  <c:v>13058593.060000002</c:v>
                </c:pt>
                <c:pt idx="6">
                  <c:v>8409530.9199999999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BD-4E37-BC2C-CD0D439FDC9B}"/>
            </c:ext>
          </c:extLst>
        </c:ser>
        <c:ser>
          <c:idx val="1"/>
          <c:order val="1"/>
          <c:cat>
            <c:strRef>
              <c:f>'[1] Graf č.1 '!$D$6:$D$12</c:f>
              <c:strCache>
                <c:ptCount val="7"/>
                <c:pt idx="0">
                  <c:v>pohľadávky na poistnom na základe výkazu, prihlášky evidované v účtovníctve (aj pred lehotou splatnosti) </c:v>
                </c:pt>
                <c:pt idx="1">
                  <c:v>poistné</c:v>
                </c:pt>
                <c:pt idx="2">
                  <c:v>penále</c:v>
                </c:pt>
                <c:pt idx="3">
                  <c:v>pokuty </c:v>
                </c:pt>
                <c:pt idx="4">
                  <c:v>poplatky  </c:v>
                </c:pt>
                <c:pt idx="5">
                  <c:v>preplatky na dávkach a regresy   </c:v>
                </c:pt>
                <c:pt idx="6">
                  <c:v>Ostatné</c:v>
                </c:pt>
              </c:strCache>
            </c:strRef>
          </c:cat>
          <c:val>
            <c:numRef>
              <c:f>'[1] Graf č.1 '!$F$6:$F$12</c:f>
              <c:numCache>
                <c:formatCode>General</c:formatCode>
                <c:ptCount val="7"/>
                <c:pt idx="0">
                  <c:v>19.26853915055527</c:v>
                </c:pt>
                <c:pt idx="1">
                  <c:v>59.554262484820264</c:v>
                </c:pt>
                <c:pt idx="2">
                  <c:v>18.306176885474855</c:v>
                </c:pt>
                <c:pt idx="3">
                  <c:v>0.20971727757289124</c:v>
                </c:pt>
                <c:pt idx="4">
                  <c:v>1.0143700605963218E-4</c:v>
                </c:pt>
                <c:pt idx="5">
                  <c:v>1.6187517821795074</c:v>
                </c:pt>
                <c:pt idx="6">
                  <c:v>1.0424509823911818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2BD-4E37-BC2C-CD0D439FD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</xdr:colOff>
      <xdr:row>2</xdr:row>
      <xdr:rowOff>22860</xdr:rowOff>
    </xdr:from>
    <xdr:to>
      <xdr:col>11</xdr:col>
      <xdr:colOff>1155700</xdr:colOff>
      <xdr:row>33</xdr:row>
      <xdr:rowOff>104140</xdr:rowOff>
    </xdr:to>
    <xdr:graphicFrame macro="">
      <xdr:nvGraphicFramePr>
        <xdr:cNvPr id="2" name="Graf 1" title="Štruktúra pohľadávok SP k 31.12.20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-CEPIGOVA_A\AppData\Local\Microsoft\Windows\INetCache\Content.Outlook\392P1NW1\&#218;&#269;tovn&#225;%20z&#225;vierka%20za%20rok%202022%20-%20tabu&#318;kov&#225;%20&#269;as&#357;%20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_Pohľ.na poist. a SDS"/>
      <sheetName val="4_Druhy pohľadávok"/>
      <sheetName val="5_Dlh.a kr.pohľadávky"/>
      <sheetName val="6_OP k pohľadávkam"/>
      <sheetName val=" Graf č.1 "/>
      <sheetName val="Hárok3"/>
    </sheetNames>
    <sheetDataSet>
      <sheetData sheetId="0"/>
      <sheetData sheetId="1"/>
      <sheetData sheetId="2"/>
      <sheetData sheetId="3"/>
      <sheetData sheetId="4">
        <row r="6">
          <cell r="D6" t="str">
            <v xml:space="preserve">pohľadávky na poistnom na základe výkazu, prihlášky evidované v účtovníctve (aj pred lehotou splatnosti) </v>
          </cell>
          <cell r="E6">
            <v>155440762.69</v>
          </cell>
          <cell r="F6">
            <v>19.26853915055527</v>
          </cell>
        </row>
        <row r="7">
          <cell r="D7" t="str">
            <v>poistné</v>
          </cell>
          <cell r="E7">
            <v>480428739.81</v>
          </cell>
          <cell r="F7">
            <v>59.554262484820264</v>
          </cell>
        </row>
        <row r="8">
          <cell r="D8" t="str">
            <v>penále</v>
          </cell>
          <cell r="E8">
            <v>147677313.51000002</v>
          </cell>
          <cell r="F8">
            <v>18.306176885474855</v>
          </cell>
        </row>
        <row r="9">
          <cell r="D9" t="str">
            <v xml:space="preserve">pokuty </v>
          </cell>
          <cell r="E9">
            <v>1691805.1400000004</v>
          </cell>
          <cell r="F9">
            <v>0.20971727757289124</v>
          </cell>
        </row>
        <row r="10">
          <cell r="D10" t="str">
            <v xml:space="preserve">poplatky  </v>
          </cell>
          <cell r="E10">
            <v>818.3</v>
          </cell>
          <cell r="F10">
            <v>1.0143700605963218E-4</v>
          </cell>
        </row>
        <row r="11">
          <cell r="D11" t="str">
            <v xml:space="preserve">preplatky na dávkach a regresy   </v>
          </cell>
          <cell r="E11">
            <v>13058593.060000002</v>
          </cell>
          <cell r="F11">
            <v>1.6187517821795074</v>
          </cell>
        </row>
        <row r="12">
          <cell r="D12" t="str">
            <v>Ostatné</v>
          </cell>
          <cell r="E12">
            <v>8409530.9199999999</v>
          </cell>
          <cell r="F12">
            <v>1.0424509823911818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6"/>
  <sheetViews>
    <sheetView view="pageBreakPreview" topLeftCell="C4" zoomScale="60" zoomScaleNormal="75" workbookViewId="0">
      <selection activeCell="N31" sqref="N31"/>
    </sheetView>
  </sheetViews>
  <sheetFormatPr defaultColWidth="9.140625" defaultRowHeight="12.75"/>
  <cols>
    <col min="1" max="1" width="9.140625" style="1"/>
    <col min="2" max="2" width="40.140625" style="1" customWidth="1"/>
    <col min="3" max="3" width="18.85546875" style="1" customWidth="1"/>
    <col min="4" max="4" width="10.140625" style="1" customWidth="1"/>
    <col min="5" max="5" width="18.85546875" style="1" customWidth="1"/>
    <col min="6" max="6" width="9.42578125" style="1" customWidth="1"/>
    <col min="7" max="7" width="19.85546875" style="1" customWidth="1"/>
    <col min="8" max="8" width="10.140625" style="1" customWidth="1"/>
    <col min="9" max="9" width="55.140625" style="1" bestFit="1" customWidth="1"/>
    <col min="10" max="10" width="19.140625" style="1" customWidth="1"/>
    <col min="11" max="11" width="10.7109375" style="1" customWidth="1"/>
    <col min="12" max="12" width="18.85546875" style="1" customWidth="1"/>
    <col min="13" max="13" width="9" style="1" customWidth="1"/>
    <col min="14" max="14" width="19.28515625" style="1" customWidth="1"/>
    <col min="15" max="15" width="10" style="1" customWidth="1"/>
    <col min="16" max="16" width="18" style="1" bestFit="1" customWidth="1"/>
    <col min="17" max="17" width="13.28515625" style="1" bestFit="1" customWidth="1"/>
    <col min="18" max="16384" width="9.140625" style="1"/>
  </cols>
  <sheetData>
    <row r="2" spans="2:15"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2:15"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2:15"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2:15"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2:15"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2:15"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2:15"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2:15"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</row>
    <row r="10" spans="2:15" ht="18.75" customHeight="1">
      <c r="B10" s="9"/>
      <c r="C10" s="9"/>
      <c r="D10" s="9"/>
      <c r="E10" s="9"/>
      <c r="F10" s="9"/>
      <c r="G10" s="9"/>
      <c r="H10" s="9"/>
      <c r="I10" s="9"/>
      <c r="J10" s="414"/>
      <c r="K10" s="414"/>
      <c r="L10" s="414"/>
      <c r="M10" s="414"/>
      <c r="N10" s="414" t="s">
        <v>75</v>
      </c>
      <c r="O10" s="414"/>
    </row>
    <row r="11" spans="2:15" ht="18.75" customHeight="1">
      <c r="B11" s="415" t="s">
        <v>76</v>
      </c>
      <c r="C11" s="415"/>
      <c r="D11" s="415"/>
      <c r="E11" s="415"/>
      <c r="F11" s="415"/>
      <c r="G11" s="415"/>
      <c r="H11" s="415"/>
      <c r="I11" s="415"/>
      <c r="J11" s="415"/>
      <c r="K11" s="415"/>
      <c r="L11" s="415"/>
      <c r="M11" s="415"/>
      <c r="N11" s="415"/>
      <c r="O11" s="415"/>
    </row>
    <row r="12" spans="2:15" ht="18.75" customHeight="1">
      <c r="B12" s="415" t="s">
        <v>122</v>
      </c>
      <c r="C12" s="415"/>
      <c r="D12" s="415"/>
      <c r="E12" s="415"/>
      <c r="F12" s="415"/>
      <c r="G12" s="415"/>
      <c r="H12" s="415"/>
      <c r="I12" s="415"/>
      <c r="J12" s="415"/>
      <c r="K12" s="415"/>
      <c r="L12" s="415"/>
      <c r="M12" s="415"/>
      <c r="N12" s="415"/>
      <c r="O12" s="415"/>
    </row>
    <row r="13" spans="2:15" ht="18.75" customHeight="1" thickBot="1">
      <c r="O13" s="2"/>
    </row>
    <row r="14" spans="2:15" s="3" customFormat="1" ht="15.75" customHeight="1">
      <c r="B14" s="416" t="s">
        <v>77</v>
      </c>
      <c r="C14" s="338" t="s">
        <v>162</v>
      </c>
      <c r="D14" s="338"/>
      <c r="E14" s="412" t="s">
        <v>178</v>
      </c>
      <c r="F14" s="412"/>
      <c r="G14" s="412" t="s">
        <v>214</v>
      </c>
      <c r="H14" s="412"/>
      <c r="I14" s="412" t="s">
        <v>78</v>
      </c>
      <c r="J14" s="419" t="s">
        <v>162</v>
      </c>
      <c r="K14" s="420"/>
      <c r="L14" s="421" t="s">
        <v>178</v>
      </c>
      <c r="M14" s="419"/>
      <c r="N14" s="412" t="s">
        <v>214</v>
      </c>
      <c r="O14" s="413"/>
    </row>
    <row r="15" spans="2:15" s="3" customFormat="1" ht="16.5" thickBot="1">
      <c r="B15" s="417"/>
      <c r="C15" s="339" t="s">
        <v>168</v>
      </c>
      <c r="D15" s="339" t="s">
        <v>79</v>
      </c>
      <c r="E15" s="339" t="s">
        <v>168</v>
      </c>
      <c r="F15" s="339" t="s">
        <v>79</v>
      </c>
      <c r="G15" s="272" t="s">
        <v>168</v>
      </c>
      <c r="H15" s="272" t="s">
        <v>79</v>
      </c>
      <c r="I15" s="418"/>
      <c r="J15" s="339" t="s">
        <v>168</v>
      </c>
      <c r="K15" s="339" t="s">
        <v>79</v>
      </c>
      <c r="L15" s="273" t="s">
        <v>168</v>
      </c>
      <c r="M15" s="340" t="s">
        <v>79</v>
      </c>
      <c r="N15" s="339" t="s">
        <v>168</v>
      </c>
      <c r="O15" s="274" t="s">
        <v>79</v>
      </c>
    </row>
    <row r="16" spans="2:15" s="4" customFormat="1" ht="31.5">
      <c r="B16" s="275" t="s">
        <v>80</v>
      </c>
      <c r="C16" s="168">
        <v>1222707.49</v>
      </c>
      <c r="D16" s="168">
        <v>0.1</v>
      </c>
      <c r="E16" s="168">
        <v>1124426.1100000001</v>
      </c>
      <c r="F16" s="168">
        <f>SUM(E16/E36*100)</f>
        <v>7.4986310223157979E-2</v>
      </c>
      <c r="G16" s="168">
        <v>1842762.41</v>
      </c>
      <c r="H16" s="168">
        <f>SUM(G16/G36*100)</f>
        <v>0.11390410136216589</v>
      </c>
      <c r="I16" s="276" t="s">
        <v>163</v>
      </c>
      <c r="J16" s="168">
        <v>79935114.140000001</v>
      </c>
      <c r="K16" s="277">
        <v>6.63</v>
      </c>
      <c r="L16" s="278">
        <v>75780774.519999996</v>
      </c>
      <c r="M16" s="341">
        <f>SUM(L16/L36*100)</f>
        <v>5.0537075016053343</v>
      </c>
      <c r="N16" s="168">
        <v>76689591.319999993</v>
      </c>
      <c r="O16" s="279">
        <f>SUM(N16/N36*100)</f>
        <v>4.7403066915915426</v>
      </c>
    </row>
    <row r="17" spans="1:16" s="4" customFormat="1" ht="15.75">
      <c r="A17" s="402"/>
      <c r="B17" s="422" t="s">
        <v>81</v>
      </c>
      <c r="C17" s="333">
        <v>67031855.579999998</v>
      </c>
      <c r="D17" s="337">
        <v>5.56</v>
      </c>
      <c r="E17" s="393">
        <v>70460265.280000001</v>
      </c>
      <c r="F17" s="393">
        <f>SUM(E17/E36*100)</f>
        <v>4.6988906284754339</v>
      </c>
      <c r="G17" s="393">
        <v>68338466.359999999</v>
      </c>
      <c r="H17" s="393">
        <f>SUM(G17/G36*100)</f>
        <v>4.2241102580361432</v>
      </c>
      <c r="I17" s="280" t="s">
        <v>19</v>
      </c>
      <c r="J17" s="104">
        <v>47729075.780000001</v>
      </c>
      <c r="K17" s="281">
        <v>3.96</v>
      </c>
      <c r="L17" s="198">
        <v>50098466.979999997</v>
      </c>
      <c r="M17" s="342">
        <f>SUM(L17/L36*100)</f>
        <v>3.3409924878629114</v>
      </c>
      <c r="N17" s="104">
        <v>33821516.460000001</v>
      </c>
      <c r="O17" s="282">
        <f>SUM(N17/N36*100)</f>
        <v>2.090562200626831</v>
      </c>
    </row>
    <row r="18" spans="1:16" s="4" customFormat="1" ht="15.75">
      <c r="A18" s="403"/>
      <c r="B18" s="423"/>
      <c r="C18" s="336"/>
      <c r="D18" s="336"/>
      <c r="E18" s="406"/>
      <c r="F18" s="407"/>
      <c r="G18" s="406"/>
      <c r="H18" s="407"/>
      <c r="I18" s="280" t="s">
        <v>82</v>
      </c>
      <c r="J18" s="104">
        <v>437019713.54000002</v>
      </c>
      <c r="K18" s="281">
        <v>36.229999999999997</v>
      </c>
      <c r="L18" s="198">
        <v>512671408.92000002</v>
      </c>
      <c r="M18" s="342">
        <f>SUM(L18/L36*100)</f>
        <v>34.189296184005009</v>
      </c>
      <c r="N18" s="104">
        <v>428395681.38</v>
      </c>
      <c r="O18" s="282">
        <f>SUM(N18/N36*100)</f>
        <v>26.479824447374988</v>
      </c>
    </row>
    <row r="19" spans="1:16" s="4" customFormat="1" ht="31.5">
      <c r="B19" s="283" t="s">
        <v>132</v>
      </c>
      <c r="C19" s="104">
        <v>8485142.5099999998</v>
      </c>
      <c r="D19" s="104">
        <v>0.7</v>
      </c>
      <c r="E19" s="104">
        <v>2499535.61</v>
      </c>
      <c r="F19" s="104">
        <f>SUM(E19/E36*100)</f>
        <v>0.16669032406699483</v>
      </c>
      <c r="G19" s="104">
        <v>4403312.5599999996</v>
      </c>
      <c r="H19" s="104">
        <f>SUM(G19/G36*100)</f>
        <v>0.27217581465835206</v>
      </c>
      <c r="I19" s="284" t="s">
        <v>149</v>
      </c>
      <c r="J19" s="169">
        <v>903559.57</v>
      </c>
      <c r="K19" s="285">
        <v>0.08</v>
      </c>
      <c r="L19" s="286">
        <v>2287834.14</v>
      </c>
      <c r="M19" s="343">
        <f>SUM(L19/L36*100)</f>
        <v>0.15257226689726355</v>
      </c>
      <c r="N19" s="169">
        <v>3794997.05</v>
      </c>
      <c r="O19" s="287">
        <f>SUM(N19/N36*100)</f>
        <v>0.23457485691403948</v>
      </c>
    </row>
    <row r="20" spans="1:16" s="4" customFormat="1" ht="15.75">
      <c r="B20" s="410" t="s">
        <v>127</v>
      </c>
      <c r="C20" s="334">
        <v>0</v>
      </c>
      <c r="D20" s="334">
        <v>0</v>
      </c>
      <c r="E20" s="404">
        <v>0</v>
      </c>
      <c r="F20" s="404">
        <v>0</v>
      </c>
      <c r="G20" s="404">
        <v>0</v>
      </c>
      <c r="H20" s="404">
        <v>0</v>
      </c>
      <c r="I20" s="280" t="s">
        <v>10</v>
      </c>
      <c r="J20" s="104">
        <v>25112168.609999999</v>
      </c>
      <c r="K20" s="281">
        <v>2.08</v>
      </c>
      <c r="L20" s="198">
        <v>43842004.340000004</v>
      </c>
      <c r="M20" s="342">
        <f>SUM(L20/L36*100)</f>
        <v>2.923758270113701</v>
      </c>
      <c r="N20" s="104">
        <v>57700225.950000003</v>
      </c>
      <c r="O20" s="282">
        <f>SUM(N20/N36*100)</f>
        <v>3.5665435487305581</v>
      </c>
    </row>
    <row r="21" spans="1:16" s="4" customFormat="1" ht="15" customHeight="1">
      <c r="B21" s="411"/>
      <c r="C21" s="335"/>
      <c r="D21" s="335"/>
      <c r="E21" s="405"/>
      <c r="F21" s="405"/>
      <c r="G21" s="405"/>
      <c r="H21" s="405"/>
      <c r="I21" s="280" t="s">
        <v>11</v>
      </c>
      <c r="J21" s="104">
        <v>175468512.31999999</v>
      </c>
      <c r="K21" s="281">
        <v>14.55</v>
      </c>
      <c r="L21" s="198">
        <v>329352961.06999999</v>
      </c>
      <c r="M21" s="342">
        <f>SUM(L21/L36*100)</f>
        <v>21.964060681328977</v>
      </c>
      <c r="N21" s="104">
        <v>632675930.24000001</v>
      </c>
      <c r="O21" s="282">
        <f>SUM(N21/N36*100)</f>
        <v>39.106714406801672</v>
      </c>
    </row>
    <row r="22" spans="1:16" s="4" customFormat="1" ht="15.75">
      <c r="B22" s="411"/>
      <c r="C22" s="335"/>
      <c r="D22" s="335"/>
      <c r="E22" s="405"/>
      <c r="F22" s="405"/>
      <c r="G22" s="405"/>
      <c r="H22" s="405"/>
      <c r="I22" s="280" t="s">
        <v>74</v>
      </c>
      <c r="J22" s="104">
        <v>70279297.030000001</v>
      </c>
      <c r="K22" s="281">
        <v>5.83</v>
      </c>
      <c r="L22" s="198">
        <v>84996336.519999996</v>
      </c>
      <c r="M22" s="342">
        <f>SUM(L22/L36*100)</f>
        <v>5.6682796685685739</v>
      </c>
      <c r="N22" s="104">
        <v>97004297.859999999</v>
      </c>
      <c r="O22" s="282">
        <f>SUM(N22/N36*100)</f>
        <v>5.9959912987432675</v>
      </c>
      <c r="P22" s="5"/>
    </row>
    <row r="23" spans="1:16" s="4" customFormat="1" ht="15.75">
      <c r="B23" s="411"/>
      <c r="C23" s="335"/>
      <c r="D23" s="335"/>
      <c r="E23" s="405"/>
      <c r="F23" s="405"/>
      <c r="G23" s="405"/>
      <c r="H23" s="405"/>
      <c r="I23" s="280" t="s">
        <v>14</v>
      </c>
      <c r="J23" s="104">
        <v>10180928.560000001</v>
      </c>
      <c r="K23" s="281">
        <v>0.84</v>
      </c>
      <c r="L23" s="198">
        <v>10646426.630000001</v>
      </c>
      <c r="M23" s="342">
        <f>SUM(L23/L36*100)</f>
        <v>0.70999440776528244</v>
      </c>
      <c r="N23" s="104">
        <v>11320703.369999999</v>
      </c>
      <c r="O23" s="282">
        <f>SUM(N23/N36*100)</f>
        <v>0.69975083990751319</v>
      </c>
    </row>
    <row r="24" spans="1:16" s="4" customFormat="1" ht="15.75" customHeight="1">
      <c r="B24" s="411"/>
      <c r="C24" s="335"/>
      <c r="D24" s="335"/>
      <c r="E24" s="405"/>
      <c r="F24" s="405"/>
      <c r="G24" s="405"/>
      <c r="H24" s="405"/>
      <c r="I24" s="288" t="s">
        <v>15</v>
      </c>
      <c r="J24" s="104">
        <v>44994331.979999997</v>
      </c>
      <c r="K24" s="281">
        <v>3.73</v>
      </c>
      <c r="L24" s="198">
        <v>52503293.18</v>
      </c>
      <c r="M24" s="342">
        <f>SUM(L24/L36*100)</f>
        <v>3.5013667817913743</v>
      </c>
      <c r="N24" s="104">
        <v>76967617.540000007</v>
      </c>
      <c r="O24" s="282">
        <f>SUM(N24/N36*100)</f>
        <v>4.7574919383560577</v>
      </c>
    </row>
    <row r="25" spans="1:16" s="4" customFormat="1" ht="15.75">
      <c r="B25" s="411"/>
      <c r="C25" s="335"/>
      <c r="D25" s="335"/>
      <c r="E25" s="405"/>
      <c r="F25" s="405"/>
      <c r="G25" s="405"/>
      <c r="H25" s="405"/>
      <c r="I25" s="288" t="s">
        <v>13</v>
      </c>
      <c r="J25" s="104">
        <v>25755872.960000001</v>
      </c>
      <c r="K25" s="281">
        <v>2.14</v>
      </c>
      <c r="L25" s="198">
        <v>26312030.780000001</v>
      </c>
      <c r="M25" s="342">
        <f>SUM(L25/L36*100)</f>
        <v>1.7547103230023371</v>
      </c>
      <c r="N25" s="104">
        <v>38090046.57</v>
      </c>
      <c r="O25" s="282">
        <f>SUM(N25/N36*100)</f>
        <v>2.354406895785822</v>
      </c>
    </row>
    <row r="26" spans="1:16" s="4" customFormat="1" ht="31.5">
      <c r="B26" s="411"/>
      <c r="C26" s="335"/>
      <c r="D26" s="335"/>
      <c r="E26" s="405"/>
      <c r="F26" s="405"/>
      <c r="G26" s="405"/>
      <c r="H26" s="405"/>
      <c r="I26" s="288" t="s">
        <v>121</v>
      </c>
      <c r="J26" s="104">
        <v>0</v>
      </c>
      <c r="K26" s="281">
        <v>0</v>
      </c>
      <c r="L26" s="198">
        <v>0</v>
      </c>
      <c r="M26" s="342">
        <v>0</v>
      </c>
      <c r="N26" s="104">
        <v>0</v>
      </c>
      <c r="O26" s="282">
        <v>0</v>
      </c>
    </row>
    <row r="27" spans="1:16" s="4" customFormat="1" ht="15.75">
      <c r="B27" s="411"/>
      <c r="C27" s="335"/>
      <c r="D27" s="335"/>
      <c r="E27" s="405"/>
      <c r="F27" s="405"/>
      <c r="G27" s="405"/>
      <c r="H27" s="405"/>
      <c r="I27" s="280" t="s">
        <v>16</v>
      </c>
      <c r="J27" s="104">
        <v>221539221.74000001</v>
      </c>
      <c r="K27" s="281">
        <v>18.37</v>
      </c>
      <c r="L27" s="198">
        <v>205224999.72</v>
      </c>
      <c r="M27" s="342">
        <f>SUM(L27/L36*100)</f>
        <v>13.686150968649624</v>
      </c>
      <c r="N27" s="104">
        <v>62546860.090000004</v>
      </c>
      <c r="O27" s="282">
        <f>SUM(N27/N36*100)</f>
        <v>3.8661217815793028</v>
      </c>
    </row>
    <row r="28" spans="1:16" s="3" customFormat="1" ht="16.5" thickBot="1">
      <c r="B28" s="411"/>
      <c r="C28" s="335"/>
      <c r="D28" s="335"/>
      <c r="E28" s="405"/>
      <c r="F28" s="405"/>
      <c r="G28" s="405"/>
      <c r="H28" s="405"/>
      <c r="I28" s="289" t="s">
        <v>83</v>
      </c>
      <c r="J28" s="334">
        <v>-10360.27</v>
      </c>
      <c r="K28" s="290">
        <v>0</v>
      </c>
      <c r="L28" s="199">
        <v>-10556.59</v>
      </c>
      <c r="M28" s="344">
        <f>SUM(L28/L36*100)</f>
        <v>-7.0400333610065959E-4</v>
      </c>
      <c r="N28" s="334">
        <v>-110728.62</v>
      </c>
      <c r="O28" s="291">
        <f>SUM(N28/N36*100)</f>
        <v>-6.8443136715452919E-3</v>
      </c>
    </row>
    <row r="29" spans="1:16" s="3" customFormat="1" ht="16.5" thickBot="1">
      <c r="B29" s="292" t="s">
        <v>84</v>
      </c>
      <c r="C29" s="293">
        <f t="shared" ref="C29:D29" si="0">SUM(C16:C28)</f>
        <v>76739705.579999998</v>
      </c>
      <c r="D29" s="293">
        <f t="shared" si="0"/>
        <v>6.3599999999999994</v>
      </c>
      <c r="E29" s="293">
        <f t="shared" ref="E29:F29" si="1">SUM(E16:E28)</f>
        <v>74084227</v>
      </c>
      <c r="F29" s="293">
        <f t="shared" si="1"/>
        <v>4.9405672627655868</v>
      </c>
      <c r="G29" s="293">
        <f t="shared" ref="G29:H29" si="2">SUM(G16:G28)</f>
        <v>74584541.329999998</v>
      </c>
      <c r="H29" s="293">
        <f t="shared" si="2"/>
        <v>4.6101901740566609</v>
      </c>
      <c r="I29" s="294" t="s">
        <v>85</v>
      </c>
      <c r="J29" s="293">
        <f>SUM(J16:J28)</f>
        <v>1138907435.96</v>
      </c>
      <c r="K29" s="293">
        <v>94.43</v>
      </c>
      <c r="L29" s="295">
        <f>SUM(L16:L28)</f>
        <v>1393705980.2100003</v>
      </c>
      <c r="M29" s="345">
        <f>SUM(L29/L36*100)</f>
        <v>92.944185538254303</v>
      </c>
      <c r="N29" s="293">
        <f>SUM(N16:N28)</f>
        <v>1518896739.2099998</v>
      </c>
      <c r="O29" s="296">
        <f>SUM(N29/N36*100)</f>
        <v>93.885444592740029</v>
      </c>
    </row>
    <row r="30" spans="1:16" s="4" customFormat="1" ht="15.75">
      <c r="B30" s="297" t="s">
        <v>86</v>
      </c>
      <c r="C30" s="169">
        <v>1009317.18</v>
      </c>
      <c r="D30" s="169">
        <v>0.08</v>
      </c>
      <c r="E30" s="169">
        <v>704185.19</v>
      </c>
      <c r="F30" s="169">
        <f>SUM(E30/E36*100)</f>
        <v>4.6961066309544726E-2</v>
      </c>
      <c r="G30" s="169">
        <v>515373.02</v>
      </c>
      <c r="H30" s="169">
        <f>SUM(G30/G36*100)</f>
        <v>3.1856033306760123E-2</v>
      </c>
      <c r="I30" s="298" t="s">
        <v>106</v>
      </c>
      <c r="J30" s="168">
        <v>62281772.890000001</v>
      </c>
      <c r="K30" s="277">
        <v>5.16</v>
      </c>
      <c r="L30" s="278">
        <v>73119934.079999998</v>
      </c>
      <c r="M30" s="341">
        <f>SUM(L30/L36*100)</f>
        <v>4.8762599975731087</v>
      </c>
      <c r="N30" s="168">
        <v>67765430.980000004</v>
      </c>
      <c r="O30" s="279">
        <f>SUM(N30/N36*100)</f>
        <v>4.1886900217357805</v>
      </c>
    </row>
    <row r="31" spans="1:16" s="4" customFormat="1" ht="15.75">
      <c r="B31" s="299" t="s">
        <v>87</v>
      </c>
      <c r="C31" s="104">
        <v>837421467.67999995</v>
      </c>
      <c r="D31" s="104">
        <v>69.430000000000007</v>
      </c>
      <c r="E31" s="104">
        <v>956269634.19000006</v>
      </c>
      <c r="F31" s="104">
        <f>SUM(E31/E36*100)</f>
        <v>63.772204156978475</v>
      </c>
      <c r="G31" s="104">
        <v>834755062.5</v>
      </c>
      <c r="H31" s="104">
        <f>SUM(G31/G36*100)</f>
        <v>51.597549817385911</v>
      </c>
      <c r="I31" s="280" t="s">
        <v>20</v>
      </c>
      <c r="J31" s="104">
        <v>696551.92</v>
      </c>
      <c r="K31" s="281">
        <v>0.06</v>
      </c>
      <c r="L31" s="198">
        <v>577295.93999999994</v>
      </c>
      <c r="M31" s="342">
        <f>SUM(L31/L36*100)</f>
        <v>3.8499010350630858E-2</v>
      </c>
      <c r="N31" s="104">
        <v>503912.87</v>
      </c>
      <c r="O31" s="282">
        <f>SUM(N31/N36*100)</f>
        <v>3.1147663046903553E-2</v>
      </c>
    </row>
    <row r="32" spans="1:16" s="4" customFormat="1" ht="15.75">
      <c r="B32" s="299" t="s">
        <v>118</v>
      </c>
      <c r="C32" s="104">
        <v>-398067990.74000001</v>
      </c>
      <c r="D32" s="104">
        <v>-33</v>
      </c>
      <c r="E32" s="104">
        <v>-418582043.75</v>
      </c>
      <c r="F32" s="104">
        <f>SUM(E32/E36*100)</f>
        <v>-27.914615915919082</v>
      </c>
      <c r="G32" s="104">
        <v>-377744106.75999999</v>
      </c>
      <c r="H32" s="104">
        <f>SUM(G32/G36*100)</f>
        <v>-23.348969347248545</v>
      </c>
      <c r="I32" s="408" t="s">
        <v>174</v>
      </c>
      <c r="J32" s="393">
        <v>4200583.04</v>
      </c>
      <c r="K32" s="393">
        <v>0.35</v>
      </c>
      <c r="L32" s="396">
        <v>32105308.93</v>
      </c>
      <c r="M32" s="398">
        <f>SUM(L32/L36*100)</f>
        <v>2.1410554538219535</v>
      </c>
      <c r="N32" s="400">
        <v>30653106.91</v>
      </c>
      <c r="O32" s="391">
        <f>SUM(N32/N36*100)</f>
        <v>1.8947177224772824</v>
      </c>
    </row>
    <row r="33" spans="2:15" s="4" customFormat="1" ht="15.75">
      <c r="B33" s="299" t="s">
        <v>88</v>
      </c>
      <c r="C33" s="104">
        <v>687339938.33000004</v>
      </c>
      <c r="D33" s="104">
        <v>56.99</v>
      </c>
      <c r="E33" s="104">
        <v>886469748.63</v>
      </c>
      <c r="F33" s="104">
        <f>SUM(E33/E36*100)</f>
        <v>59.117353272963435</v>
      </c>
      <c r="G33" s="104">
        <v>1085528691.1700001</v>
      </c>
      <c r="H33" s="104">
        <f>SUM(G33/G36*100)</f>
        <v>67.098270183711293</v>
      </c>
      <c r="I33" s="408"/>
      <c r="J33" s="394"/>
      <c r="K33" s="394"/>
      <c r="L33" s="396"/>
      <c r="M33" s="398"/>
      <c r="N33" s="400"/>
      <c r="O33" s="391"/>
    </row>
    <row r="34" spans="2:15" s="4" customFormat="1" ht="16.5" thickBot="1">
      <c r="B34" s="300" t="s">
        <v>89</v>
      </c>
      <c r="C34" s="334">
        <v>1643905.78</v>
      </c>
      <c r="D34" s="334">
        <v>0.14000000000000001</v>
      </c>
      <c r="E34" s="334">
        <v>562767.9</v>
      </c>
      <c r="F34" s="334">
        <f>SUM(E34/E36*100)</f>
        <v>3.7530156902026358E-2</v>
      </c>
      <c r="G34" s="106">
        <v>179628.71</v>
      </c>
      <c r="H34" s="106">
        <f>SUM(G34/G36*100)</f>
        <v>1.1103138787921716E-2</v>
      </c>
      <c r="I34" s="409"/>
      <c r="J34" s="395"/>
      <c r="K34" s="395"/>
      <c r="L34" s="397"/>
      <c r="M34" s="399"/>
      <c r="N34" s="401"/>
      <c r="O34" s="392"/>
    </row>
    <row r="35" spans="2:15" s="3" customFormat="1" ht="16.5" thickBot="1">
      <c r="B35" s="292" t="s">
        <v>90</v>
      </c>
      <c r="C35" s="293">
        <f>SUM(C30:C34)</f>
        <v>1129346638.2299998</v>
      </c>
      <c r="D35" s="293">
        <v>93.64</v>
      </c>
      <c r="E35" s="293">
        <f>SUM(E30:E34)</f>
        <v>1425424292.1600003</v>
      </c>
      <c r="F35" s="293">
        <f>SUM(E35/E36*100)</f>
        <v>95.059432737234417</v>
      </c>
      <c r="G35" s="293">
        <f>SUM(G30:G34)</f>
        <v>1543234648.6400001</v>
      </c>
      <c r="H35" s="293">
        <f>SUM(G35/G36*100)</f>
        <v>95.389809825943345</v>
      </c>
      <c r="I35" s="294" t="s">
        <v>91</v>
      </c>
      <c r="J35" s="293">
        <f t="shared" ref="J35:K35" si="3">SUM(J30:J34)</f>
        <v>67178907.850000009</v>
      </c>
      <c r="K35" s="293">
        <f t="shared" si="3"/>
        <v>5.5699999999999994</v>
      </c>
      <c r="L35" s="293">
        <f t="shared" ref="L35:N35" si="4">SUM(L30:L34)</f>
        <v>105802538.94999999</v>
      </c>
      <c r="M35" s="345">
        <f>SUM(L35/L36*100)</f>
        <v>7.0558144617456939</v>
      </c>
      <c r="N35" s="293">
        <f t="shared" si="4"/>
        <v>98922450.760000005</v>
      </c>
      <c r="O35" s="296">
        <f>SUM(N35/N36*100)</f>
        <v>6.1145554072599664</v>
      </c>
    </row>
    <row r="36" spans="2:15" s="6" customFormat="1" ht="16.5" thickBot="1">
      <c r="B36" s="301" t="s">
        <v>92</v>
      </c>
      <c r="C36" s="302">
        <f t="shared" ref="C36:F36" si="5">SUM(C35,C29)</f>
        <v>1206086343.8099997</v>
      </c>
      <c r="D36" s="302">
        <f t="shared" si="5"/>
        <v>100</v>
      </c>
      <c r="E36" s="302">
        <f t="shared" si="5"/>
        <v>1499508519.1600003</v>
      </c>
      <c r="F36" s="302">
        <f t="shared" si="5"/>
        <v>100</v>
      </c>
      <c r="G36" s="302">
        <f t="shared" ref="G36:H36" si="6">SUM(G35,G29)</f>
        <v>1617819189.97</v>
      </c>
      <c r="H36" s="302">
        <f t="shared" si="6"/>
        <v>100</v>
      </c>
      <c r="I36" s="303" t="s">
        <v>93</v>
      </c>
      <c r="J36" s="304">
        <f t="shared" ref="J36:K36" si="7">SUM(J29+J35)</f>
        <v>1206086343.8099999</v>
      </c>
      <c r="K36" s="305">
        <f t="shared" si="7"/>
        <v>100</v>
      </c>
      <c r="L36" s="304">
        <f t="shared" ref="L36:M36" si="8">SUM(L29+L35)</f>
        <v>1499508519.1600003</v>
      </c>
      <c r="M36" s="346">
        <f t="shared" si="8"/>
        <v>100</v>
      </c>
      <c r="N36" s="302">
        <f t="shared" ref="N36:O36" si="9">SUM(N29+N35)</f>
        <v>1617819189.9699998</v>
      </c>
      <c r="O36" s="305">
        <f t="shared" si="9"/>
        <v>100</v>
      </c>
    </row>
    <row r="37" spans="2:15" ht="15" customHeight="1">
      <c r="B37" s="9"/>
      <c r="C37" s="9"/>
      <c r="D37" s="9"/>
      <c r="E37" s="9"/>
      <c r="F37" s="9"/>
      <c r="G37" s="163"/>
      <c r="H37" s="9"/>
      <c r="I37" s="25"/>
      <c r="J37" s="164"/>
      <c r="K37" s="165"/>
      <c r="L37" s="164"/>
      <c r="M37" s="165"/>
      <c r="N37" s="164"/>
      <c r="O37" s="165"/>
    </row>
    <row r="38" spans="2:15" ht="18.75" customHeight="1">
      <c r="E38" s="7"/>
    </row>
    <row r="39" spans="2:15" ht="18.75" customHeight="1">
      <c r="G39" s="7"/>
      <c r="J39" s="16"/>
      <c r="K39" s="16"/>
      <c r="L39" s="16"/>
      <c r="M39" s="16"/>
      <c r="N39" s="16"/>
      <c r="O39" s="16"/>
    </row>
    <row r="40" spans="2:15" ht="18.75" customHeight="1">
      <c r="G40" s="16"/>
    </row>
    <row r="41" spans="2:15" ht="18.75" customHeight="1">
      <c r="G41" s="16"/>
    </row>
    <row r="42" spans="2:15" ht="18.75" customHeight="1"/>
    <row r="43" spans="2:15" ht="18.75" customHeight="1"/>
    <row r="44" spans="2:15" ht="18.75" customHeight="1">
      <c r="G44" s="16"/>
    </row>
    <row r="45" spans="2:15" ht="18.75" customHeight="1">
      <c r="G45" s="16"/>
    </row>
    <row r="46" spans="2:15" ht="18.75" customHeight="1">
      <c r="G46" s="16"/>
    </row>
  </sheetData>
  <mergeCells count="30">
    <mergeCell ref="I32:I34"/>
    <mergeCell ref="B20:B28"/>
    <mergeCell ref="N14:O14"/>
    <mergeCell ref="N10:O10"/>
    <mergeCell ref="B11:O11"/>
    <mergeCell ref="B12:O12"/>
    <mergeCell ref="B14:B15"/>
    <mergeCell ref="E14:F14"/>
    <mergeCell ref="G14:H14"/>
    <mergeCell ref="I14:I15"/>
    <mergeCell ref="J14:K14"/>
    <mergeCell ref="L14:M14"/>
    <mergeCell ref="J10:K10"/>
    <mergeCell ref="L10:M10"/>
    <mergeCell ref="B17:B18"/>
    <mergeCell ref="H17:H18"/>
    <mergeCell ref="A17:A18"/>
    <mergeCell ref="E20:E28"/>
    <mergeCell ref="F20:F28"/>
    <mergeCell ref="G20:G28"/>
    <mergeCell ref="H20:H28"/>
    <mergeCell ref="E17:E18"/>
    <mergeCell ref="F17:F18"/>
    <mergeCell ref="G17:G18"/>
    <mergeCell ref="O32:O34"/>
    <mergeCell ref="J32:J34"/>
    <mergeCell ref="K32:K34"/>
    <mergeCell ref="L32:L34"/>
    <mergeCell ref="M32:M34"/>
    <mergeCell ref="N32:N34"/>
  </mergeCells>
  <pageMargins left="0.70866141732283472" right="0.70866141732283472" top="2.5196850393700787" bottom="0.74803149606299213" header="0.31496062992125984" footer="0.31496062992125984"/>
  <pageSetup paperSize="8" scale="7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24"/>
  <sheetViews>
    <sheetView tabSelected="1" view="pageBreakPreview" zoomScale="60" zoomScaleNormal="100" workbookViewId="0">
      <selection activeCell="F45" sqref="F45"/>
    </sheetView>
  </sheetViews>
  <sheetFormatPr defaultColWidth="9.140625" defaultRowHeight="15.75"/>
  <cols>
    <col min="1" max="1" width="9.140625" style="37"/>
    <col min="2" max="2" width="41.42578125" style="37" customWidth="1"/>
    <col min="3" max="3" width="16.28515625" style="37" customWidth="1"/>
    <col min="4" max="5" width="16.42578125" style="37" customWidth="1"/>
    <col min="6" max="6" width="14.140625" style="37" customWidth="1"/>
    <col min="7" max="7" width="11.5703125" style="37" customWidth="1"/>
    <col min="8" max="8" width="12.85546875" style="37" customWidth="1"/>
    <col min="9" max="16384" width="9.140625" style="37"/>
  </cols>
  <sheetData>
    <row r="3" spans="2:9">
      <c r="H3" s="38" t="s">
        <v>164</v>
      </c>
    </row>
    <row r="4" spans="2:9">
      <c r="H4" s="38"/>
    </row>
    <row r="6" spans="2:9" ht="18.75">
      <c r="B6" s="460" t="s">
        <v>225</v>
      </c>
      <c r="C6" s="460"/>
      <c r="D6" s="460"/>
      <c r="E6" s="460"/>
      <c r="F6" s="460"/>
      <c r="G6" s="460"/>
      <c r="H6" s="460"/>
      <c r="I6" s="460"/>
    </row>
    <row r="7" spans="2:9" ht="18.75">
      <c r="B7" s="461" t="s">
        <v>193</v>
      </c>
      <c r="C7" s="462"/>
      <c r="D7" s="462"/>
      <c r="E7" s="462"/>
      <c r="F7" s="462"/>
      <c r="G7" s="462"/>
      <c r="H7" s="462"/>
      <c r="I7" s="210"/>
    </row>
    <row r="8" spans="2:9" ht="18.75">
      <c r="B8" s="222"/>
      <c r="C8" s="223"/>
      <c r="D8" s="223"/>
      <c r="E8" s="223"/>
      <c r="F8" s="223"/>
      <c r="G8" s="223"/>
      <c r="H8" s="223"/>
      <c r="I8" s="210"/>
    </row>
    <row r="9" spans="2:9" ht="19.5" thickBot="1">
      <c r="B9" s="210"/>
      <c r="C9" s="210"/>
      <c r="D9" s="210"/>
      <c r="E9" s="210"/>
      <c r="F9" s="210"/>
      <c r="G9" s="210"/>
      <c r="H9" s="224" t="s">
        <v>175</v>
      </c>
      <c r="I9" s="210"/>
    </row>
    <row r="10" spans="2:9" ht="48" thickBot="1">
      <c r="B10" s="257" t="s">
        <v>136</v>
      </c>
      <c r="C10" s="258" t="s">
        <v>180</v>
      </c>
      <c r="D10" s="258" t="s">
        <v>223</v>
      </c>
      <c r="E10" s="258" t="s">
        <v>226</v>
      </c>
      <c r="F10" s="258" t="s">
        <v>224</v>
      </c>
      <c r="G10" s="258" t="s">
        <v>167</v>
      </c>
      <c r="H10" s="259" t="s">
        <v>190</v>
      </c>
    </row>
    <row r="11" spans="2:9" ht="16.5" thickBot="1">
      <c r="B11" s="264" t="s">
        <v>67</v>
      </c>
      <c r="C11" s="265">
        <v>1</v>
      </c>
      <c r="D11" s="266">
        <v>2</v>
      </c>
      <c r="E11" s="266">
        <v>3</v>
      </c>
      <c r="F11" s="265">
        <v>4</v>
      </c>
      <c r="G11" s="267">
        <v>5</v>
      </c>
      <c r="H11" s="268">
        <v>6</v>
      </c>
    </row>
    <row r="12" spans="2:9">
      <c r="B12" s="260" t="s">
        <v>143</v>
      </c>
      <c r="C12" s="261">
        <v>243181</v>
      </c>
      <c r="D12" s="261">
        <v>229448</v>
      </c>
      <c r="E12" s="261">
        <v>229448</v>
      </c>
      <c r="F12" s="261">
        <v>241266</v>
      </c>
      <c r="G12" s="262">
        <v>105.15</v>
      </c>
      <c r="H12" s="263">
        <v>11818</v>
      </c>
    </row>
    <row r="13" spans="2:9">
      <c r="B13" s="249" t="s">
        <v>144</v>
      </c>
      <c r="C13" s="213">
        <v>193082</v>
      </c>
      <c r="D13" s="213">
        <v>210000</v>
      </c>
      <c r="E13" s="213">
        <v>210000</v>
      </c>
      <c r="F13" s="213">
        <v>207444</v>
      </c>
      <c r="G13" s="214">
        <v>98.78</v>
      </c>
      <c r="H13" s="250">
        <v>-2556</v>
      </c>
    </row>
    <row r="14" spans="2:9">
      <c r="B14" s="463" t="s">
        <v>9</v>
      </c>
      <c r="C14" s="464"/>
      <c r="D14" s="464"/>
      <c r="E14" s="464"/>
      <c r="F14" s="464"/>
      <c r="G14" s="464"/>
      <c r="H14" s="465"/>
    </row>
    <row r="15" spans="2:9">
      <c r="B15" s="251" t="s">
        <v>145</v>
      </c>
      <c r="C15" s="211">
        <v>3476</v>
      </c>
      <c r="D15" s="211">
        <v>9250</v>
      </c>
      <c r="E15" s="211">
        <v>7002</v>
      </c>
      <c r="F15" s="211">
        <v>6684</v>
      </c>
      <c r="G15" s="212">
        <v>95.46</v>
      </c>
      <c r="H15" s="252">
        <v>-318</v>
      </c>
    </row>
    <row r="16" spans="2:9">
      <c r="B16" s="251" t="s">
        <v>146</v>
      </c>
      <c r="C16" s="211">
        <v>189606</v>
      </c>
      <c r="D16" s="211">
        <v>200750</v>
      </c>
      <c r="E16" s="211">
        <v>202998</v>
      </c>
      <c r="F16" s="211">
        <v>200760</v>
      </c>
      <c r="G16" s="212">
        <v>98.9</v>
      </c>
      <c r="H16" s="252">
        <v>-2238</v>
      </c>
    </row>
    <row r="17" spans="2:8">
      <c r="B17" s="466" t="s">
        <v>51</v>
      </c>
      <c r="C17" s="467"/>
      <c r="D17" s="467"/>
      <c r="E17" s="467"/>
      <c r="F17" s="467"/>
      <c r="G17" s="467"/>
      <c r="H17" s="468"/>
    </row>
    <row r="18" spans="2:8" ht="16.5" thickBot="1">
      <c r="B18" s="253" t="s">
        <v>209</v>
      </c>
      <c r="C18" s="254">
        <v>140782</v>
      </c>
      <c r="D18" s="254">
        <v>149971</v>
      </c>
      <c r="E18" s="254">
        <v>150744</v>
      </c>
      <c r="F18" s="254">
        <v>150534</v>
      </c>
      <c r="G18" s="255">
        <v>99.86</v>
      </c>
      <c r="H18" s="256">
        <v>-210</v>
      </c>
    </row>
    <row r="20" spans="2:8">
      <c r="B20" s="44"/>
      <c r="C20" s="39"/>
      <c r="D20" s="39"/>
      <c r="E20" s="39"/>
      <c r="F20" s="39"/>
    </row>
    <row r="22" spans="2:8">
      <c r="B22" s="35"/>
      <c r="C22" s="39"/>
      <c r="D22" s="39"/>
      <c r="E22" s="39"/>
      <c r="F22" s="39"/>
    </row>
    <row r="23" spans="2:8">
      <c r="C23" s="39"/>
      <c r="D23" s="39"/>
      <c r="E23" s="39"/>
      <c r="F23" s="39"/>
      <c r="G23" s="39"/>
      <c r="H23" s="39"/>
    </row>
    <row r="24" spans="2:8">
      <c r="D24" s="39"/>
      <c r="E24" s="39"/>
    </row>
  </sheetData>
  <mergeCells count="4">
    <mergeCell ref="B6:I6"/>
    <mergeCell ref="B7:H7"/>
    <mergeCell ref="B14:H14"/>
    <mergeCell ref="B17:H17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L16"/>
  <sheetViews>
    <sheetView view="pageBreakPreview" zoomScale="60" zoomScaleNormal="100" workbookViewId="0">
      <selection activeCell="F46" sqref="F46"/>
    </sheetView>
  </sheetViews>
  <sheetFormatPr defaultRowHeight="12.75"/>
  <cols>
    <col min="1" max="3" width="9.140625" style="356"/>
    <col min="4" max="4" width="36.28515625" style="356" customWidth="1"/>
    <col min="5" max="5" width="15.7109375" style="356" bestFit="1" customWidth="1"/>
    <col min="6" max="6" width="18.28515625" style="356" bestFit="1" customWidth="1"/>
    <col min="7" max="7" width="15.5703125" style="356" customWidth="1"/>
    <col min="8" max="9" width="9.140625" style="356"/>
    <col min="10" max="10" width="15" style="356" customWidth="1"/>
    <col min="11" max="11" width="14.7109375" style="356" customWidth="1"/>
    <col min="12" max="12" width="17.85546875" style="356" bestFit="1" customWidth="1"/>
    <col min="13" max="13" width="14.42578125" style="356" bestFit="1" customWidth="1"/>
    <col min="14" max="16384" width="9.140625" style="356"/>
  </cols>
  <sheetData>
    <row r="1" spans="4:12">
      <c r="L1" s="356" t="s">
        <v>176</v>
      </c>
    </row>
    <row r="4" spans="4:12" ht="13.5" thickBot="1"/>
    <row r="5" spans="4:12" ht="39" thickBot="1">
      <c r="D5" s="201" t="s">
        <v>100</v>
      </c>
      <c r="E5" s="202">
        <v>806707563.42999983</v>
      </c>
    </row>
    <row r="6" spans="4:12" ht="52.5" thickTop="1" thickBot="1">
      <c r="D6" s="203" t="s">
        <v>101</v>
      </c>
      <c r="E6" s="202">
        <v>155440762.69</v>
      </c>
      <c r="F6" s="204">
        <f>E6/E5*100</f>
        <v>19.26853915055527</v>
      </c>
      <c r="G6" s="205">
        <f>E6/E5</f>
        <v>0.19268539150555269</v>
      </c>
      <c r="I6" s="356">
        <v>11.01</v>
      </c>
    </row>
    <row r="7" spans="4:12" ht="13.5" thickBot="1">
      <c r="D7" s="206" t="s">
        <v>102</v>
      </c>
      <c r="E7" s="202">
        <v>480428739.81</v>
      </c>
      <c r="F7" s="204">
        <f>E7/E5*100</f>
        <v>59.554262484820264</v>
      </c>
      <c r="G7" s="205">
        <f>E7/E5</f>
        <v>0.59554262484820264</v>
      </c>
      <c r="I7" s="356">
        <v>65.06</v>
      </c>
    </row>
    <row r="8" spans="4:12" ht="14.25" thickTop="1" thickBot="1">
      <c r="D8" s="207" t="s">
        <v>103</v>
      </c>
      <c r="E8" s="202">
        <v>147677313.51000002</v>
      </c>
      <c r="F8" s="204">
        <f>E8/E5*100</f>
        <v>18.306176885474855</v>
      </c>
      <c r="G8" s="205">
        <f>E8/E5</f>
        <v>0.18306176885474854</v>
      </c>
      <c r="I8" s="356">
        <v>21.04</v>
      </c>
    </row>
    <row r="9" spans="4:12" ht="14.25" thickTop="1" thickBot="1">
      <c r="D9" s="208" t="s">
        <v>104</v>
      </c>
      <c r="E9" s="202">
        <v>1691805.1400000004</v>
      </c>
      <c r="F9" s="204">
        <f>E9/E5*100</f>
        <v>0.20971727757289124</v>
      </c>
      <c r="G9" s="205">
        <f>E9/E5</f>
        <v>2.0971727757289125E-3</v>
      </c>
      <c r="I9" s="356">
        <v>0.2</v>
      </c>
    </row>
    <row r="10" spans="4:12" ht="14.25" thickTop="1" thickBot="1">
      <c r="D10" s="208" t="s">
        <v>105</v>
      </c>
      <c r="E10" s="202">
        <v>818.3</v>
      </c>
      <c r="F10" s="204">
        <f>E10/E5*100</f>
        <v>1.0143700605963218E-4</v>
      </c>
      <c r="G10" s="205">
        <f>E10/E5</f>
        <v>1.0143700605963218E-6</v>
      </c>
      <c r="I10" s="356">
        <v>0</v>
      </c>
    </row>
    <row r="11" spans="4:12" ht="14.25" thickTop="1" thickBot="1">
      <c r="D11" s="208" t="s">
        <v>120</v>
      </c>
      <c r="E11" s="202">
        <v>13058593.060000002</v>
      </c>
      <c r="F11" s="204">
        <f>E11/E5*100</f>
        <v>1.6187517821795074</v>
      </c>
      <c r="G11" s="205">
        <f>E11/E5</f>
        <v>1.6187517821795075E-2</v>
      </c>
      <c r="I11" s="356">
        <v>1.92</v>
      </c>
    </row>
    <row r="12" spans="4:12" ht="14.25" thickTop="1" thickBot="1">
      <c r="D12" s="209" t="s">
        <v>49</v>
      </c>
      <c r="E12" s="202">
        <v>8409530.9199999999</v>
      </c>
      <c r="F12" s="204">
        <f>E12/E5*100</f>
        <v>1.0424509823911818</v>
      </c>
      <c r="G12" s="205">
        <f>E12/E5</f>
        <v>1.0424509823911819E-2</v>
      </c>
      <c r="I12" s="356">
        <v>0.77</v>
      </c>
    </row>
    <row r="13" spans="4:12" ht="13.5" thickTop="1">
      <c r="I13" s="356">
        <f>SUM(I6:I12)</f>
        <v>100.00000000000001</v>
      </c>
    </row>
    <row r="16" spans="4:12">
      <c r="D16" s="202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5"/>
  <sheetViews>
    <sheetView view="pageBreakPreview" zoomScale="60" zoomScaleNormal="75" workbookViewId="0">
      <selection activeCell="Y16" sqref="Y16"/>
    </sheetView>
  </sheetViews>
  <sheetFormatPr defaultColWidth="9.140625" defaultRowHeight="12.75"/>
  <cols>
    <col min="1" max="1" width="9.140625" style="1"/>
    <col min="2" max="2" width="25.7109375" style="1" customWidth="1"/>
    <col min="3" max="3" width="18" style="1" customWidth="1"/>
    <col min="4" max="4" width="18.42578125" style="1" customWidth="1"/>
    <col min="5" max="5" width="25" style="1" customWidth="1"/>
    <col min="6" max="6" width="18.85546875" style="1" customWidth="1"/>
    <col min="7" max="7" width="17.42578125" style="1" customWidth="1"/>
    <col min="8" max="8" width="18.140625" style="1" customWidth="1"/>
    <col min="9" max="9" width="15.42578125" style="1" customWidth="1"/>
    <col min="10" max="10" width="15.5703125" style="1" customWidth="1"/>
    <col min="11" max="11" width="19.28515625" style="1" customWidth="1"/>
    <col min="12" max="12" width="15.42578125" style="1" bestFit="1" customWidth="1"/>
    <col min="13" max="16384" width="9.140625" style="1"/>
  </cols>
  <sheetData>
    <row r="2" spans="2:11" ht="15.75">
      <c r="B2" s="9"/>
      <c r="C2" s="9"/>
      <c r="D2" s="9"/>
      <c r="E2" s="9"/>
      <c r="F2" s="9"/>
      <c r="G2" s="9"/>
      <c r="H2" s="9"/>
      <c r="I2" s="9"/>
      <c r="J2" s="9"/>
      <c r="K2" s="167" t="s">
        <v>133</v>
      </c>
    </row>
    <row r="3" spans="2:11" ht="15.75">
      <c r="B3" s="9"/>
      <c r="C3" s="9"/>
      <c r="D3" s="9"/>
      <c r="E3" s="9"/>
      <c r="F3" s="9"/>
      <c r="G3" s="9"/>
      <c r="H3" s="9"/>
      <c r="I3" s="9"/>
      <c r="J3" s="9"/>
      <c r="K3" s="9"/>
    </row>
    <row r="4" spans="2:11" ht="24.75" customHeight="1">
      <c r="B4" s="424" t="s">
        <v>215</v>
      </c>
      <c r="C4" s="424"/>
      <c r="D4" s="424"/>
      <c r="E4" s="424"/>
      <c r="F4" s="424"/>
      <c r="G4" s="424"/>
      <c r="H4" s="424"/>
      <c r="I4" s="424"/>
      <c r="J4" s="424"/>
      <c r="K4" s="424"/>
    </row>
    <row r="5" spans="2:11" ht="15.75">
      <c r="B5" s="8"/>
      <c r="C5" s="8"/>
      <c r="D5" s="424" t="s">
        <v>165</v>
      </c>
      <c r="E5" s="425"/>
      <c r="F5" s="425"/>
      <c r="G5" s="425"/>
      <c r="H5" s="425"/>
      <c r="I5" s="8"/>
      <c r="J5" s="8"/>
      <c r="K5" s="9"/>
    </row>
    <row r="6" spans="2:11" ht="16.5" thickBot="1">
      <c r="B6" s="24"/>
      <c r="C6" s="24"/>
      <c r="D6" s="24"/>
      <c r="E6" s="24"/>
      <c r="F6" s="24"/>
      <c r="G6" s="24"/>
      <c r="H6" s="24"/>
      <c r="I6" s="24"/>
      <c r="J6" s="24"/>
      <c r="K6" s="167" t="s">
        <v>168</v>
      </c>
    </row>
    <row r="7" spans="2:11" ht="63.75" thickBot="1">
      <c r="B7" s="64"/>
      <c r="C7" s="307" t="s">
        <v>23</v>
      </c>
      <c r="D7" s="307" t="s">
        <v>24</v>
      </c>
      <c r="E7" s="73" t="s">
        <v>25</v>
      </c>
      <c r="F7" s="307" t="s">
        <v>26</v>
      </c>
      <c r="G7" s="73" t="s">
        <v>27</v>
      </c>
      <c r="H7" s="307" t="s">
        <v>28</v>
      </c>
      <c r="I7" s="73" t="s">
        <v>29</v>
      </c>
      <c r="J7" s="307" t="s">
        <v>30</v>
      </c>
      <c r="K7" s="370" t="s">
        <v>117</v>
      </c>
    </row>
    <row r="8" spans="2:11" ht="51.75" customHeight="1">
      <c r="B8" s="308" t="s">
        <v>129</v>
      </c>
      <c r="C8" s="364">
        <v>48273561.789999999</v>
      </c>
      <c r="D8" s="364">
        <v>117688544.84</v>
      </c>
      <c r="E8" s="366">
        <v>40764866.43</v>
      </c>
      <c r="F8" s="364">
        <v>2268263.58</v>
      </c>
      <c r="G8" s="366">
        <v>4165858.95</v>
      </c>
      <c r="H8" s="364">
        <v>12589.2</v>
      </c>
      <c r="I8" s="366">
        <v>501425.2</v>
      </c>
      <c r="J8" s="364">
        <v>1998110.41</v>
      </c>
      <c r="K8" s="371">
        <f>SUM(C8:J8)</f>
        <v>215673220.39999998</v>
      </c>
    </row>
    <row r="9" spans="2:11" ht="15.75">
      <c r="B9" s="309" t="s">
        <v>31</v>
      </c>
      <c r="C9" s="365">
        <v>1412667.23</v>
      </c>
      <c r="D9" s="365">
        <v>927869.5</v>
      </c>
      <c r="E9" s="367">
        <v>2149670.92</v>
      </c>
      <c r="F9" s="365">
        <v>244129</v>
      </c>
      <c r="G9" s="367">
        <v>45548.42</v>
      </c>
      <c r="H9" s="365">
        <v>0</v>
      </c>
      <c r="I9" s="367">
        <v>1430137.8</v>
      </c>
      <c r="J9" s="365">
        <v>5253524.22</v>
      </c>
      <c r="K9" s="372">
        <f>SUM(C9:J9)</f>
        <v>11463547.09</v>
      </c>
    </row>
    <row r="10" spans="2:11" ht="15.75">
      <c r="B10" s="309" t="s">
        <v>32</v>
      </c>
      <c r="C10" s="365">
        <v>0</v>
      </c>
      <c r="D10" s="365">
        <v>0</v>
      </c>
      <c r="E10" s="367">
        <v>3122037.36</v>
      </c>
      <c r="F10" s="365">
        <v>300436.55</v>
      </c>
      <c r="G10" s="367">
        <v>0</v>
      </c>
      <c r="H10" s="365">
        <v>0</v>
      </c>
      <c r="I10" s="367">
        <v>1442345.2</v>
      </c>
      <c r="J10" s="365">
        <v>3337539.87</v>
      </c>
      <c r="K10" s="372">
        <f>SUM(C10:J10)</f>
        <v>8202358.9799999995</v>
      </c>
    </row>
    <row r="11" spans="2:11" ht="15.75">
      <c r="B11" s="309" t="s">
        <v>33</v>
      </c>
      <c r="C11" s="365">
        <v>0</v>
      </c>
      <c r="D11" s="365">
        <v>0</v>
      </c>
      <c r="E11" s="367">
        <v>0</v>
      </c>
      <c r="F11" s="365">
        <v>0</v>
      </c>
      <c r="G11" s="367"/>
      <c r="H11" s="365">
        <v>0</v>
      </c>
      <c r="I11" s="367">
        <v>0</v>
      </c>
      <c r="J11" s="365">
        <v>0</v>
      </c>
      <c r="K11" s="372">
        <v>0</v>
      </c>
    </row>
    <row r="12" spans="2:11" ht="38.25" customHeight="1">
      <c r="B12" s="310" t="s">
        <v>5</v>
      </c>
      <c r="C12" s="365">
        <f>SUM(C8+C9-C10)</f>
        <v>49686229.019999996</v>
      </c>
      <c r="D12" s="365">
        <f t="shared" ref="D12:J12" si="0">SUM(D8+D9-D10)</f>
        <v>118616414.34</v>
      </c>
      <c r="E12" s="367">
        <f t="shared" si="0"/>
        <v>39792499.990000002</v>
      </c>
      <c r="F12" s="365">
        <f t="shared" si="0"/>
        <v>2211956.0300000003</v>
      </c>
      <c r="G12" s="367">
        <f t="shared" si="0"/>
        <v>4211407.37</v>
      </c>
      <c r="H12" s="365">
        <f>SUM(H8+H9-H10)</f>
        <v>12589.2</v>
      </c>
      <c r="I12" s="367">
        <f t="shared" si="0"/>
        <v>489217.80000000005</v>
      </c>
      <c r="J12" s="365">
        <f t="shared" si="0"/>
        <v>3914094.76</v>
      </c>
      <c r="K12" s="372">
        <f>SUM(K8+K9-K10)</f>
        <v>218934408.50999999</v>
      </c>
    </row>
    <row r="13" spans="2:11" ht="51" customHeight="1">
      <c r="B13" s="311" t="s">
        <v>130</v>
      </c>
      <c r="C13" s="365">
        <v>47149135.68</v>
      </c>
      <c r="D13" s="365">
        <v>55125633.369999997</v>
      </c>
      <c r="E13" s="367">
        <v>37343986.82</v>
      </c>
      <c r="F13" s="365">
        <v>1970237.53</v>
      </c>
      <c r="G13" s="367">
        <v>0</v>
      </c>
      <c r="H13" s="365">
        <v>0</v>
      </c>
      <c r="I13" s="367">
        <v>0</v>
      </c>
      <c r="J13" s="365">
        <v>0</v>
      </c>
      <c r="K13" s="372">
        <f>SUM(C13:J13)</f>
        <v>141588993.40000001</v>
      </c>
    </row>
    <row r="14" spans="2:11" ht="15.75">
      <c r="B14" s="309" t="s">
        <v>34</v>
      </c>
      <c r="C14" s="365">
        <v>694330.93</v>
      </c>
      <c r="D14" s="365">
        <v>3273875.72</v>
      </c>
      <c r="E14" s="367">
        <v>2320425.69</v>
      </c>
      <c r="F14" s="365">
        <v>146753</v>
      </c>
      <c r="G14" s="367">
        <v>0</v>
      </c>
      <c r="H14" s="365">
        <v>0</v>
      </c>
      <c r="I14" s="367">
        <v>0</v>
      </c>
      <c r="J14" s="365">
        <v>0</v>
      </c>
      <c r="K14" s="372">
        <f>SUM(C14:J14)</f>
        <v>6435385.3399999999</v>
      </c>
    </row>
    <row r="15" spans="2:11" ht="15.75">
      <c r="B15" s="309" t="s">
        <v>35</v>
      </c>
      <c r="C15" s="365">
        <v>0</v>
      </c>
      <c r="D15" s="365">
        <v>91836.72</v>
      </c>
      <c r="E15" s="367">
        <v>3282238.29</v>
      </c>
      <c r="F15" s="365">
        <v>300436.55</v>
      </c>
      <c r="G15" s="367">
        <v>0</v>
      </c>
      <c r="H15" s="365">
        <v>0</v>
      </c>
      <c r="I15" s="367">
        <v>0</v>
      </c>
      <c r="J15" s="365">
        <v>0</v>
      </c>
      <c r="K15" s="372">
        <f>SUM(C15:J15)</f>
        <v>3674511.56</v>
      </c>
    </row>
    <row r="16" spans="2:11" ht="38.25" customHeight="1">
      <c r="B16" s="309" t="s">
        <v>5</v>
      </c>
      <c r="C16" s="365">
        <f>SUM(C13+C14-C15)</f>
        <v>47843466.609999999</v>
      </c>
      <c r="D16" s="365">
        <f>SUM(D13+D14-D15)</f>
        <v>58307672.369999997</v>
      </c>
      <c r="E16" s="367">
        <f>SUM(E13+E14-E15)</f>
        <v>36382174.219999999</v>
      </c>
      <c r="F16" s="365">
        <f>SUM(F13+F14-F15)</f>
        <v>1816553.9800000002</v>
      </c>
      <c r="G16" s="367">
        <v>0</v>
      </c>
      <c r="H16" s="365">
        <v>0</v>
      </c>
      <c r="I16" s="367">
        <v>0</v>
      </c>
      <c r="J16" s="365">
        <v>0</v>
      </c>
      <c r="K16" s="372">
        <f>SUM(K13+K14-K15)</f>
        <v>144349867.18000001</v>
      </c>
    </row>
    <row r="17" spans="2:11" ht="47.25" customHeight="1">
      <c r="B17" s="311" t="s">
        <v>131</v>
      </c>
      <c r="C17" s="358">
        <v>0</v>
      </c>
      <c r="D17" s="358">
        <v>0</v>
      </c>
      <c r="E17" s="368">
        <v>0</v>
      </c>
      <c r="F17" s="358">
        <v>0</v>
      </c>
      <c r="G17" s="368">
        <v>0</v>
      </c>
      <c r="H17" s="358">
        <v>0</v>
      </c>
      <c r="I17" s="368">
        <v>0</v>
      </c>
      <c r="J17" s="358">
        <v>0</v>
      </c>
      <c r="K17" s="373">
        <f t="shared" ref="K17:K22" si="1">SUM(C17:J17)</f>
        <v>0</v>
      </c>
    </row>
    <row r="18" spans="2:11" ht="15.75">
      <c r="B18" s="309" t="s">
        <v>31</v>
      </c>
      <c r="C18" s="358">
        <v>0</v>
      </c>
      <c r="D18" s="358">
        <v>0</v>
      </c>
      <c r="E18" s="368">
        <v>0</v>
      </c>
      <c r="F18" s="358">
        <v>0</v>
      </c>
      <c r="G18" s="368">
        <v>0</v>
      </c>
      <c r="H18" s="358">
        <v>0</v>
      </c>
      <c r="I18" s="368">
        <v>0</v>
      </c>
      <c r="J18" s="358">
        <v>0</v>
      </c>
      <c r="K18" s="373">
        <f t="shared" si="1"/>
        <v>0</v>
      </c>
    </row>
    <row r="19" spans="2:11" ht="15.75">
      <c r="B19" s="309" t="s">
        <v>32</v>
      </c>
      <c r="C19" s="358">
        <v>0</v>
      </c>
      <c r="D19" s="358">
        <v>0</v>
      </c>
      <c r="E19" s="368">
        <v>0</v>
      </c>
      <c r="F19" s="358">
        <v>0</v>
      </c>
      <c r="G19" s="368">
        <v>0</v>
      </c>
      <c r="H19" s="358">
        <v>0</v>
      </c>
      <c r="I19" s="368">
        <v>0</v>
      </c>
      <c r="J19" s="358">
        <v>0</v>
      </c>
      <c r="K19" s="373">
        <f t="shared" si="1"/>
        <v>0</v>
      </c>
    </row>
    <row r="20" spans="2:11" ht="36.75" customHeight="1" thickBot="1">
      <c r="B20" s="379" t="s">
        <v>5</v>
      </c>
      <c r="C20" s="363">
        <v>0</v>
      </c>
      <c r="D20" s="363">
        <v>0</v>
      </c>
      <c r="E20" s="369">
        <v>0</v>
      </c>
      <c r="F20" s="363">
        <v>0</v>
      </c>
      <c r="G20" s="369">
        <v>0</v>
      </c>
      <c r="H20" s="363">
        <v>0</v>
      </c>
      <c r="I20" s="369">
        <v>0</v>
      </c>
      <c r="J20" s="363">
        <v>0</v>
      </c>
      <c r="K20" s="374">
        <f t="shared" si="1"/>
        <v>0</v>
      </c>
    </row>
    <row r="21" spans="2:11" ht="16.5" thickBot="1">
      <c r="B21" s="378" t="s">
        <v>36</v>
      </c>
      <c r="C21" s="361"/>
      <c r="D21" s="361"/>
      <c r="E21" s="361"/>
      <c r="F21" s="361"/>
      <c r="G21" s="361"/>
      <c r="H21" s="361"/>
      <c r="I21" s="361"/>
      <c r="J21" s="361"/>
      <c r="K21" s="362"/>
    </row>
    <row r="22" spans="2:11" ht="52.5" customHeight="1" thickBot="1">
      <c r="B22" s="312" t="s">
        <v>37</v>
      </c>
      <c r="C22" s="360">
        <f>SUM(C8-C13)</f>
        <v>1124426.1099999994</v>
      </c>
      <c r="D22" s="376">
        <f>SUM(D8-D13)</f>
        <v>62562911.470000006</v>
      </c>
      <c r="E22" s="360">
        <f>SUM(E8-E13)</f>
        <v>3420879.6099999994</v>
      </c>
      <c r="F22" s="376">
        <f>SUM(F8-F13)</f>
        <v>298026.05000000005</v>
      </c>
      <c r="G22" s="360">
        <f>SUM(G8)</f>
        <v>4165858.95</v>
      </c>
      <c r="H22" s="376">
        <f>SUM(H8)</f>
        <v>12589.2</v>
      </c>
      <c r="I22" s="360">
        <f>SUM(I8)</f>
        <v>501425.2</v>
      </c>
      <c r="J22" s="376">
        <f>SUM(J8)</f>
        <v>1998110.41</v>
      </c>
      <c r="K22" s="359">
        <f t="shared" si="1"/>
        <v>74084227.000000015</v>
      </c>
    </row>
    <row r="23" spans="2:11" ht="51.75" customHeight="1" thickBot="1">
      <c r="B23" s="313" t="s">
        <v>5</v>
      </c>
      <c r="C23" s="375">
        <f t="shared" ref="C23:K23" si="2">SUM(C12-C16)</f>
        <v>1842762.4099999964</v>
      </c>
      <c r="D23" s="377">
        <f t="shared" si="2"/>
        <v>60308741.970000006</v>
      </c>
      <c r="E23" s="375">
        <f t="shared" si="2"/>
        <v>3410325.7700000033</v>
      </c>
      <c r="F23" s="377">
        <f t="shared" si="2"/>
        <v>395402.05000000005</v>
      </c>
      <c r="G23" s="375">
        <f t="shared" si="2"/>
        <v>4211407.37</v>
      </c>
      <c r="H23" s="377">
        <f t="shared" si="2"/>
        <v>12589.2</v>
      </c>
      <c r="I23" s="375">
        <f t="shared" si="2"/>
        <v>489217.80000000005</v>
      </c>
      <c r="J23" s="377">
        <f t="shared" si="2"/>
        <v>3914094.76</v>
      </c>
      <c r="K23" s="360">
        <f t="shared" si="2"/>
        <v>74584541.329999983</v>
      </c>
    </row>
    <row r="24" spans="2:11" ht="15.75">
      <c r="B24" s="9"/>
      <c r="C24" s="163"/>
      <c r="D24" s="163"/>
      <c r="E24" s="9"/>
      <c r="F24" s="9"/>
      <c r="G24" s="9"/>
      <c r="H24" s="9"/>
      <c r="I24" s="9"/>
      <c r="J24" s="9"/>
      <c r="K24" s="9"/>
    </row>
    <row r="25" spans="2:11" ht="15.75">
      <c r="B25" s="9"/>
      <c r="C25" s="163"/>
      <c r="D25" s="9"/>
      <c r="E25" s="9"/>
      <c r="F25" s="9"/>
      <c r="G25" s="9"/>
      <c r="H25" s="9"/>
      <c r="I25" s="9"/>
      <c r="J25" s="9"/>
      <c r="K25" s="9"/>
    </row>
  </sheetData>
  <mergeCells count="2">
    <mergeCell ref="B4:K4"/>
    <mergeCell ref="D5:H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29"/>
  <sheetViews>
    <sheetView view="pageBreakPreview" zoomScale="60" zoomScaleNormal="75" workbookViewId="0">
      <selection activeCell="C24" sqref="C24"/>
    </sheetView>
  </sheetViews>
  <sheetFormatPr defaultColWidth="18.42578125" defaultRowHeight="12.75"/>
  <cols>
    <col min="1" max="1" width="13.7109375" style="1" customWidth="1"/>
    <col min="2" max="2" width="46.42578125" style="1" customWidth="1"/>
    <col min="3" max="3" width="26.28515625" style="1" customWidth="1"/>
    <col min="4" max="4" width="28" style="1" customWidth="1"/>
    <col min="5" max="16384" width="18.42578125" style="1"/>
  </cols>
  <sheetData>
    <row r="2" spans="2:4" ht="15.75">
      <c r="B2" s="9"/>
      <c r="C2" s="9"/>
      <c r="D2" s="10" t="s">
        <v>107</v>
      </c>
    </row>
    <row r="3" spans="2:4" ht="15.75">
      <c r="B3" s="9"/>
      <c r="C3" s="9"/>
      <c r="D3" s="9"/>
    </row>
    <row r="4" spans="2:4" s="11" customFormat="1" ht="34.5" customHeight="1">
      <c r="B4" s="428" t="s">
        <v>213</v>
      </c>
      <c r="C4" s="428"/>
      <c r="D4" s="428"/>
    </row>
    <row r="5" spans="2:4" ht="18.75">
      <c r="B5" s="429" t="s">
        <v>108</v>
      </c>
      <c r="C5" s="429"/>
      <c r="D5" s="429"/>
    </row>
    <row r="6" spans="2:4" ht="15.75">
      <c r="B6" s="12"/>
      <c r="C6" s="12"/>
      <c r="D6" s="12"/>
    </row>
    <row r="7" spans="2:4" ht="16.5" thickBot="1">
      <c r="B7" s="13"/>
      <c r="C7" s="9"/>
      <c r="D7" s="14" t="s">
        <v>168</v>
      </c>
    </row>
    <row r="8" spans="2:4" s="15" customFormat="1" ht="33.75" customHeight="1">
      <c r="B8" s="430" t="s">
        <v>38</v>
      </c>
      <c r="C8" s="433" t="s">
        <v>39</v>
      </c>
      <c r="D8" s="434"/>
    </row>
    <row r="9" spans="2:4" s="15" customFormat="1" ht="15.75">
      <c r="B9" s="431"/>
      <c r="C9" s="435" t="s">
        <v>40</v>
      </c>
      <c r="D9" s="436"/>
    </row>
    <row r="10" spans="2:4" s="15" customFormat="1" ht="48" thickBot="1">
      <c r="B10" s="432"/>
      <c r="C10" s="314" t="s">
        <v>41</v>
      </c>
      <c r="D10" s="315" t="s">
        <v>42</v>
      </c>
    </row>
    <row r="11" spans="2:4" s="15" customFormat="1" ht="16.5" customHeight="1">
      <c r="B11" s="132" t="s">
        <v>43</v>
      </c>
      <c r="C11" s="316">
        <v>635869502.5</v>
      </c>
      <c r="D11" s="347">
        <v>746898978.39999998</v>
      </c>
    </row>
    <row r="12" spans="2:4" s="15" customFormat="1" ht="16.5" customHeight="1">
      <c r="B12" s="133" t="s">
        <v>44</v>
      </c>
      <c r="C12" s="317">
        <v>147677313.50999999</v>
      </c>
      <c r="D12" s="348">
        <v>162892362.91999999</v>
      </c>
    </row>
    <row r="13" spans="2:4" s="15" customFormat="1" ht="16.5" customHeight="1">
      <c r="B13" s="133" t="s">
        <v>45</v>
      </c>
      <c r="C13" s="317">
        <v>1691805.14</v>
      </c>
      <c r="D13" s="348">
        <v>1541016.64</v>
      </c>
    </row>
    <row r="14" spans="2:4" s="15" customFormat="1" ht="16.5" customHeight="1">
      <c r="B14" s="133" t="s">
        <v>46</v>
      </c>
      <c r="C14" s="317">
        <v>818.3</v>
      </c>
      <c r="D14" s="348">
        <v>954.71</v>
      </c>
    </row>
    <row r="15" spans="2:4" s="15" customFormat="1" ht="16.5" customHeight="1">
      <c r="B15" s="133" t="s">
        <v>47</v>
      </c>
      <c r="C15" s="317">
        <v>4902824.79</v>
      </c>
      <c r="D15" s="348">
        <v>4934945.83</v>
      </c>
    </row>
    <row r="16" spans="2:4" s="15" customFormat="1" ht="16.5" customHeight="1">
      <c r="B16" s="133" t="s">
        <v>48</v>
      </c>
      <c r="C16" s="317">
        <v>8155768.2699999996</v>
      </c>
      <c r="D16" s="348">
        <v>7734557.9400000004</v>
      </c>
    </row>
    <row r="17" spans="2:5" s="15" customFormat="1" ht="16.5" customHeight="1" thickBot="1">
      <c r="B17" s="318" t="s">
        <v>49</v>
      </c>
      <c r="C17" s="319">
        <v>8409530.9199999999</v>
      </c>
      <c r="D17" s="349">
        <v>7764325.7699999996</v>
      </c>
    </row>
    <row r="18" spans="2:5" s="15" customFormat="1" ht="16.5" customHeight="1" thickBot="1">
      <c r="B18" s="137" t="s">
        <v>50</v>
      </c>
      <c r="C18" s="320">
        <f>SUM(C11:C17)</f>
        <v>806707563.42999983</v>
      </c>
      <c r="D18" s="191">
        <f>SUM(D11:D17)</f>
        <v>931767142.21000004</v>
      </c>
    </row>
    <row r="19" spans="2:5" s="15" customFormat="1" ht="16.5" customHeight="1">
      <c r="B19" s="153" t="s">
        <v>51</v>
      </c>
      <c r="C19" s="153"/>
      <c r="D19" s="350"/>
    </row>
    <row r="20" spans="2:5" s="15" customFormat="1" ht="16.5" customHeight="1">
      <c r="B20" s="153" t="s">
        <v>52</v>
      </c>
      <c r="C20" s="321">
        <v>801396564.40999997</v>
      </c>
      <c r="D20" s="351">
        <v>925479074.97000003</v>
      </c>
    </row>
    <row r="21" spans="2:5" s="15" customFormat="1" ht="15.75">
      <c r="B21" s="133" t="s">
        <v>53</v>
      </c>
      <c r="C21" s="321">
        <v>5310999.0199999996</v>
      </c>
      <c r="D21" s="351">
        <v>6288067.2400000002</v>
      </c>
    </row>
    <row r="22" spans="2:5" s="15" customFormat="1" ht="16.5" customHeight="1">
      <c r="B22" s="133" t="s">
        <v>54</v>
      </c>
      <c r="C22" s="322" t="s">
        <v>169</v>
      </c>
      <c r="D22" s="352" t="s">
        <v>169</v>
      </c>
    </row>
    <row r="23" spans="2:5" s="15" customFormat="1" ht="16.5" customHeight="1" thickBot="1">
      <c r="B23" s="323" t="s">
        <v>123</v>
      </c>
      <c r="C23" s="324">
        <v>806707563.42999995</v>
      </c>
      <c r="D23" s="353">
        <v>931767142.21000004</v>
      </c>
      <c r="E23" s="1"/>
    </row>
    <row r="25" spans="2:5" ht="63.75" customHeight="1">
      <c r="B25" s="426" t="s">
        <v>124</v>
      </c>
      <c r="C25" s="426"/>
      <c r="D25" s="426"/>
    </row>
    <row r="27" spans="2:5" ht="15.75">
      <c r="B27" s="427"/>
      <c r="C27" s="427"/>
      <c r="D27" s="427"/>
    </row>
    <row r="28" spans="2:5">
      <c r="E28" s="16"/>
    </row>
    <row r="29" spans="2:5">
      <c r="D29" s="16"/>
    </row>
  </sheetData>
  <mergeCells count="7">
    <mergeCell ref="B25:D25"/>
    <mergeCell ref="B27:D27"/>
    <mergeCell ref="B4:D4"/>
    <mergeCell ref="B5:D5"/>
    <mergeCell ref="B8:B10"/>
    <mergeCell ref="C8:D8"/>
    <mergeCell ref="C9:D9"/>
  </mergeCells>
  <pageMargins left="0.70866141732283461" right="0.70866141732283461" top="0.74803149606299213" bottom="0.74803149606299213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J45"/>
  <sheetViews>
    <sheetView view="pageBreakPreview" zoomScale="60" zoomScaleNormal="75" workbookViewId="0">
      <selection activeCell="J28" sqref="J28"/>
    </sheetView>
  </sheetViews>
  <sheetFormatPr defaultColWidth="10.28515625" defaultRowHeight="12.75"/>
  <cols>
    <col min="1" max="2" width="10.28515625" style="1"/>
    <col min="3" max="3" width="71.42578125" style="11" customWidth="1"/>
    <col min="4" max="4" width="5.28515625" style="17" customWidth="1"/>
    <col min="5" max="9" width="20.7109375" style="1" customWidth="1"/>
    <col min="10" max="10" width="21.85546875" style="1" customWidth="1"/>
    <col min="11" max="11" width="16.85546875" style="1" bestFit="1" customWidth="1"/>
    <col min="12" max="16384" width="10.28515625" style="1"/>
  </cols>
  <sheetData>
    <row r="1" spans="3:10" s="58" customFormat="1">
      <c r="C1" s="157"/>
      <c r="D1" s="158"/>
      <c r="E1" s="95"/>
      <c r="F1" s="95"/>
      <c r="G1" s="95"/>
      <c r="H1" s="95"/>
      <c r="I1" s="95"/>
      <c r="J1" s="95"/>
    </row>
    <row r="2" spans="3:10" ht="15.75">
      <c r="J2" s="46" t="s">
        <v>109</v>
      </c>
    </row>
    <row r="3" spans="3:10" ht="18.75">
      <c r="C3" s="437" t="s">
        <v>216</v>
      </c>
      <c r="D3" s="438"/>
      <c r="E3" s="438"/>
      <c r="F3" s="438"/>
      <c r="G3" s="438"/>
      <c r="H3" s="438"/>
      <c r="I3" s="438"/>
      <c r="J3" s="438"/>
    </row>
    <row r="4" spans="3:10" ht="18.75">
      <c r="C4" s="437" t="s">
        <v>134</v>
      </c>
      <c r="D4" s="438"/>
      <c r="E4" s="438"/>
      <c r="F4" s="438"/>
      <c r="G4" s="438"/>
      <c r="H4" s="438"/>
      <c r="I4" s="438"/>
      <c r="J4" s="438"/>
    </row>
    <row r="5" spans="3:10" ht="15" customHeight="1">
      <c r="C5" s="47"/>
      <c r="D5" s="19"/>
      <c r="E5" s="47"/>
      <c r="F5" s="47"/>
      <c r="G5" s="47"/>
      <c r="H5" s="47"/>
      <c r="I5" s="47"/>
      <c r="J5" s="47"/>
    </row>
    <row r="6" spans="3:10" ht="16.5" thickBot="1">
      <c r="C6" s="20"/>
      <c r="J6" s="10" t="s">
        <v>168</v>
      </c>
    </row>
    <row r="7" spans="3:10" s="15" customFormat="1" ht="15.75" customHeight="1" thickBot="1">
      <c r="C7" s="439" t="s">
        <v>0</v>
      </c>
      <c r="D7" s="326" t="s">
        <v>1</v>
      </c>
      <c r="E7" s="439" t="s">
        <v>2</v>
      </c>
      <c r="F7" s="439" t="s">
        <v>3</v>
      </c>
      <c r="G7" s="439" t="s">
        <v>4</v>
      </c>
      <c r="H7" s="439" t="s">
        <v>5</v>
      </c>
      <c r="I7" s="441" t="s">
        <v>6</v>
      </c>
      <c r="J7" s="442"/>
    </row>
    <row r="8" spans="3:10" s="15" customFormat="1" ht="32.25" thickBot="1">
      <c r="C8" s="440"/>
      <c r="D8" s="327"/>
      <c r="E8" s="440"/>
      <c r="F8" s="440"/>
      <c r="G8" s="440"/>
      <c r="H8" s="440"/>
      <c r="I8" s="327" t="s">
        <v>7</v>
      </c>
      <c r="J8" s="328" t="s">
        <v>8</v>
      </c>
    </row>
    <row r="9" spans="3:10" ht="32.25" thickBot="1">
      <c r="C9" s="171" t="s">
        <v>157</v>
      </c>
      <c r="D9" s="108">
        <v>1</v>
      </c>
      <c r="E9" s="172">
        <v>313668.36</v>
      </c>
      <c r="F9" s="172">
        <v>1831253087.24</v>
      </c>
      <c r="G9" s="172">
        <v>1831238278.4100001</v>
      </c>
      <c r="H9" s="172">
        <f>SUM(E9+F9-G9)</f>
        <v>328477.1899998188</v>
      </c>
      <c r="I9" s="173">
        <v>0</v>
      </c>
      <c r="J9" s="173">
        <v>328477.19</v>
      </c>
    </row>
    <row r="10" spans="3:10" ht="32.25" thickBot="1">
      <c r="C10" s="187" t="s">
        <v>173</v>
      </c>
      <c r="D10" s="188"/>
      <c r="E10" s="189">
        <v>0</v>
      </c>
      <c r="F10" s="189">
        <v>1826819815.01</v>
      </c>
      <c r="G10" s="189">
        <v>1826819815.01</v>
      </c>
      <c r="H10" s="189">
        <v>0</v>
      </c>
      <c r="I10" s="190">
        <v>0</v>
      </c>
      <c r="J10" s="190">
        <v>0</v>
      </c>
    </row>
    <row r="11" spans="3:10" ht="43.5" customHeight="1" thickBot="1">
      <c r="C11" s="171" t="s">
        <v>158</v>
      </c>
      <c r="D11" s="108">
        <v>2</v>
      </c>
      <c r="E11" s="172">
        <f>SUM(E13:E24)</f>
        <v>931767142.20999992</v>
      </c>
      <c r="F11" s="172">
        <f>SUM(F13:F24)</f>
        <v>12100218692.269999</v>
      </c>
      <c r="G11" s="172">
        <f>SUM(G13:G24)</f>
        <v>12225278271.050001</v>
      </c>
      <c r="H11" s="172">
        <f>SUM(H13:H24)</f>
        <v>806707563.42999887</v>
      </c>
      <c r="I11" s="172">
        <f>SUM(I13:I24)</f>
        <v>5310999.0199999996</v>
      </c>
      <c r="J11" s="172">
        <f>SUM(H11-I11)</f>
        <v>801396564.40999889</v>
      </c>
    </row>
    <row r="12" spans="3:10" ht="15.75">
      <c r="C12" s="132" t="s">
        <v>9</v>
      </c>
      <c r="D12" s="147"/>
      <c r="E12" s="109"/>
      <c r="F12" s="109"/>
      <c r="G12" s="109"/>
      <c r="H12" s="109"/>
      <c r="I12" s="109"/>
      <c r="J12" s="110"/>
    </row>
    <row r="13" spans="3:10" ht="15.75">
      <c r="C13" s="133" t="s">
        <v>10</v>
      </c>
      <c r="D13" s="111">
        <v>3</v>
      </c>
      <c r="E13" s="45">
        <v>78493536.390000001</v>
      </c>
      <c r="F13" s="45">
        <v>888073171.85000002</v>
      </c>
      <c r="G13" s="45">
        <v>897775909.69000006</v>
      </c>
      <c r="H13" s="45">
        <f>SUM(E13+F13-G13)</f>
        <v>68790798.549999952</v>
      </c>
      <c r="I13" s="45">
        <v>433582.93</v>
      </c>
      <c r="J13" s="112">
        <f>SUM(H13-I13)</f>
        <v>68357215.619999945</v>
      </c>
    </row>
    <row r="14" spans="3:10" ht="15.75">
      <c r="C14" s="133" t="s">
        <v>11</v>
      </c>
      <c r="D14" s="113">
        <v>4</v>
      </c>
      <c r="E14" s="45">
        <v>469877030.37</v>
      </c>
      <c r="F14" s="45">
        <v>5846572131.2299995</v>
      </c>
      <c r="G14" s="45">
        <v>5907659834.8900003</v>
      </c>
      <c r="H14" s="45">
        <f t="shared" ref="H14:H24" si="0">SUM(E14+F14-G14)</f>
        <v>408789326.70999908</v>
      </c>
      <c r="I14" s="45">
        <v>3142869.39</v>
      </c>
      <c r="J14" s="112">
        <f t="shared" ref="J14:J24" si="1">SUM(H14-I14)</f>
        <v>405646457.3199991</v>
      </c>
    </row>
    <row r="15" spans="3:10" ht="15.75">
      <c r="C15" s="133" t="s">
        <v>12</v>
      </c>
      <c r="D15" s="113">
        <v>5</v>
      </c>
      <c r="E15" s="45">
        <v>145931342.63</v>
      </c>
      <c r="F15" s="45">
        <v>1890911905.0699999</v>
      </c>
      <c r="G15" s="45">
        <v>1910457710.0799999</v>
      </c>
      <c r="H15" s="45">
        <f t="shared" si="0"/>
        <v>126385537.61999989</v>
      </c>
      <c r="I15" s="45">
        <v>802119.68000000005</v>
      </c>
      <c r="J15" s="112">
        <f t="shared" si="1"/>
        <v>125583417.93999988</v>
      </c>
    </row>
    <row r="16" spans="3:10" ht="15.75">
      <c r="C16" s="133" t="s">
        <v>13</v>
      </c>
      <c r="D16" s="113">
        <v>6</v>
      </c>
      <c r="E16" s="45">
        <v>15674217.5</v>
      </c>
      <c r="F16" s="45">
        <v>241194219.31999999</v>
      </c>
      <c r="G16" s="45">
        <v>243961556.74000001</v>
      </c>
      <c r="H16" s="45">
        <f t="shared" si="0"/>
        <v>12906880.079999983</v>
      </c>
      <c r="I16" s="45">
        <v>93180.71</v>
      </c>
      <c r="J16" s="112">
        <f t="shared" si="1"/>
        <v>12813699.369999982</v>
      </c>
    </row>
    <row r="17" spans="3:10" ht="15.75">
      <c r="C17" s="133" t="s">
        <v>14</v>
      </c>
      <c r="D17" s="113">
        <v>7</v>
      </c>
      <c r="E17" s="45">
        <v>8578933.6799999997</v>
      </c>
      <c r="F17" s="45">
        <v>59983037.030000001</v>
      </c>
      <c r="G17" s="45">
        <v>60066605.280000001</v>
      </c>
      <c r="H17" s="45">
        <f t="shared" si="0"/>
        <v>8495365.4300000072</v>
      </c>
      <c r="I17" s="45">
        <v>22393.91</v>
      </c>
      <c r="J17" s="112">
        <f t="shared" si="1"/>
        <v>8472971.520000007</v>
      </c>
    </row>
    <row r="18" spans="3:10" ht="15.75">
      <c r="C18" s="133" t="s">
        <v>15</v>
      </c>
      <c r="D18" s="113">
        <v>8</v>
      </c>
      <c r="E18" s="45">
        <v>90194343.560000002</v>
      </c>
      <c r="F18" s="45">
        <v>574493344.89999998</v>
      </c>
      <c r="G18" s="45">
        <v>590129403.73000002</v>
      </c>
      <c r="H18" s="45">
        <f t="shared" si="0"/>
        <v>74558284.730000019</v>
      </c>
      <c r="I18" s="45">
        <v>162735.39000000001</v>
      </c>
      <c r="J18" s="112">
        <f t="shared" si="1"/>
        <v>74395549.340000018</v>
      </c>
    </row>
    <row r="19" spans="3:10" ht="15.75">
      <c r="C19" s="133" t="s">
        <v>16</v>
      </c>
      <c r="D19" s="113">
        <v>9</v>
      </c>
      <c r="E19" s="45">
        <v>122499996.39</v>
      </c>
      <c r="F19" s="45">
        <v>1508762942.3</v>
      </c>
      <c r="G19" s="45">
        <v>1525057894.6500001</v>
      </c>
      <c r="H19" s="45">
        <f t="shared" si="0"/>
        <v>106205044.03999996</v>
      </c>
      <c r="I19" s="45">
        <v>654117.01</v>
      </c>
      <c r="J19" s="112">
        <f t="shared" si="1"/>
        <v>105550927.02999996</v>
      </c>
    </row>
    <row r="20" spans="3:10" ht="15.75">
      <c r="C20" s="133" t="s">
        <v>121</v>
      </c>
      <c r="D20" s="113">
        <v>10</v>
      </c>
      <c r="E20" s="45">
        <v>0</v>
      </c>
      <c r="F20" s="45">
        <v>1088468640.52</v>
      </c>
      <c r="G20" s="45">
        <v>1088468640.52</v>
      </c>
      <c r="H20" s="45">
        <f t="shared" si="0"/>
        <v>0</v>
      </c>
      <c r="I20" s="45">
        <v>0</v>
      </c>
      <c r="J20" s="112">
        <f t="shared" si="1"/>
        <v>0</v>
      </c>
    </row>
    <row r="21" spans="3:10" ht="15.75">
      <c r="C21" s="133" t="s">
        <v>17</v>
      </c>
      <c r="D21" s="113">
        <v>11</v>
      </c>
      <c r="E21" s="45">
        <v>317266.84999999998</v>
      </c>
      <c r="F21" s="45">
        <v>112645.46</v>
      </c>
      <c r="G21" s="45">
        <v>140013.07</v>
      </c>
      <c r="H21" s="45">
        <f t="shared" si="0"/>
        <v>289899.24</v>
      </c>
      <c r="I21" s="45">
        <v>0</v>
      </c>
      <c r="J21" s="112">
        <f t="shared" si="1"/>
        <v>289899.24</v>
      </c>
    </row>
    <row r="22" spans="3:10" ht="15.75">
      <c r="C22" s="133" t="s">
        <v>18</v>
      </c>
      <c r="D22" s="113">
        <v>12</v>
      </c>
      <c r="E22" s="45">
        <v>71913.23</v>
      </c>
      <c r="F22" s="45">
        <v>43035.58</v>
      </c>
      <c r="G22" s="45">
        <v>43701.95</v>
      </c>
      <c r="H22" s="45">
        <f t="shared" si="0"/>
        <v>71246.86</v>
      </c>
      <c r="I22" s="45">
        <v>0</v>
      </c>
      <c r="J22" s="112">
        <f t="shared" si="1"/>
        <v>71246.86</v>
      </c>
    </row>
    <row r="23" spans="3:10" ht="15.75">
      <c r="C23" s="150" t="s">
        <v>22</v>
      </c>
      <c r="D23" s="113">
        <v>13</v>
      </c>
      <c r="E23" s="45">
        <v>124225.54</v>
      </c>
      <c r="F23" s="45">
        <v>92180.73</v>
      </c>
      <c r="G23" s="45">
        <v>10071.66</v>
      </c>
      <c r="H23" s="45">
        <f t="shared" si="0"/>
        <v>206334.61</v>
      </c>
      <c r="I23" s="45">
        <v>0</v>
      </c>
      <c r="J23" s="112">
        <f t="shared" si="1"/>
        <v>206334.61</v>
      </c>
    </row>
    <row r="24" spans="3:10" ht="16.5" thickBot="1">
      <c r="C24" s="151" t="s">
        <v>149</v>
      </c>
      <c r="D24" s="152">
        <v>14</v>
      </c>
      <c r="E24" s="114">
        <v>4336.07</v>
      </c>
      <c r="F24" s="114">
        <v>1511438.28</v>
      </c>
      <c r="G24" s="114">
        <v>1506928.79</v>
      </c>
      <c r="H24" s="45">
        <f t="shared" si="0"/>
        <v>8845.5600000000559</v>
      </c>
      <c r="I24" s="114">
        <v>0</v>
      </c>
      <c r="J24" s="112">
        <f t="shared" si="1"/>
        <v>8845.5600000000559</v>
      </c>
    </row>
    <row r="25" spans="3:10" ht="16.5" thickBot="1">
      <c r="C25" s="137" t="s">
        <v>159</v>
      </c>
      <c r="D25" s="108">
        <v>15</v>
      </c>
      <c r="E25" s="170">
        <f>SUM(E27:E28)</f>
        <v>89749.34</v>
      </c>
      <c r="F25" s="170">
        <f>SUM(F27:F28)</f>
        <v>646928.78</v>
      </c>
      <c r="G25" s="170">
        <f>SUM(G27:G28)</f>
        <v>617764.06000000006</v>
      </c>
      <c r="H25" s="170">
        <f>SUM(H27:H28)</f>
        <v>118914.05999999994</v>
      </c>
      <c r="I25" s="170">
        <f t="shared" ref="I25:J25" si="2">SUM(I27:I28)</f>
        <v>92544</v>
      </c>
      <c r="J25" s="269">
        <f t="shared" si="2"/>
        <v>26370.06</v>
      </c>
    </row>
    <row r="26" spans="3:10" ht="15.75">
      <c r="C26" s="134" t="s">
        <v>9</v>
      </c>
      <c r="D26" s="148"/>
      <c r="E26" s="115"/>
      <c r="F26" s="115"/>
      <c r="G26" s="115"/>
      <c r="H26" s="115"/>
      <c r="I26" s="116"/>
      <c r="J26" s="117"/>
    </row>
    <row r="27" spans="3:10" ht="15.75">
      <c r="C27" s="135" t="s">
        <v>19</v>
      </c>
      <c r="D27" s="118">
        <v>16</v>
      </c>
      <c r="E27" s="182">
        <v>16336.34</v>
      </c>
      <c r="F27" s="182">
        <v>557828.78</v>
      </c>
      <c r="G27" s="182">
        <v>556340.06000000006</v>
      </c>
      <c r="H27" s="182">
        <f>SUM(E27+F27-G27)</f>
        <v>17825.059999999939</v>
      </c>
      <c r="I27" s="127">
        <v>0</v>
      </c>
      <c r="J27" s="128">
        <v>17825.060000000001</v>
      </c>
    </row>
    <row r="28" spans="3:10" ht="16.5" thickBot="1">
      <c r="C28" s="136" t="s">
        <v>20</v>
      </c>
      <c r="D28" s="119">
        <v>17</v>
      </c>
      <c r="E28" s="183">
        <v>73413</v>
      </c>
      <c r="F28" s="183">
        <v>89100</v>
      </c>
      <c r="G28" s="183">
        <v>61424</v>
      </c>
      <c r="H28" s="182">
        <f>SUM(E28+F28-G28)</f>
        <v>101089</v>
      </c>
      <c r="I28" s="120">
        <v>92544</v>
      </c>
      <c r="J28" s="121">
        <f>SUM(H28-I28)</f>
        <v>8545</v>
      </c>
    </row>
    <row r="29" spans="3:10" ht="16.5" thickBot="1">
      <c r="C29" s="137" t="s">
        <v>161</v>
      </c>
      <c r="D29" s="122">
        <v>18</v>
      </c>
      <c r="E29" s="184">
        <f t="shared" ref="E29" si="3">SUM(E31:E36)</f>
        <v>343052.20999999996</v>
      </c>
      <c r="F29" s="184">
        <f t="shared" ref="F29:I29" si="4">SUM(F31:F36)</f>
        <v>361471.83</v>
      </c>
      <c r="G29" s="184">
        <f t="shared" si="4"/>
        <v>81952.710000000006</v>
      </c>
      <c r="H29" s="184">
        <f t="shared" si="4"/>
        <v>622571.33000000007</v>
      </c>
      <c r="I29" s="184">
        <f t="shared" si="4"/>
        <v>0</v>
      </c>
      <c r="J29" s="270">
        <f>SUM(J31:J36)</f>
        <v>622571.33000000007</v>
      </c>
    </row>
    <row r="30" spans="3:10" ht="15.75">
      <c r="C30" s="138" t="s">
        <v>9</v>
      </c>
      <c r="D30" s="149"/>
      <c r="E30" s="123"/>
      <c r="F30" s="123"/>
      <c r="G30" s="123"/>
      <c r="H30" s="123"/>
      <c r="I30" s="123"/>
      <c r="J30" s="124"/>
    </row>
    <row r="31" spans="3:10" ht="15.75">
      <c r="C31" s="140" t="s">
        <v>148</v>
      </c>
      <c r="D31" s="118">
        <v>19</v>
      </c>
      <c r="E31" s="182">
        <v>0</v>
      </c>
      <c r="F31" s="182">
        <v>0</v>
      </c>
      <c r="G31" s="182">
        <v>0</v>
      </c>
      <c r="H31" s="182">
        <f>SUM(E31+F31-G31)</f>
        <v>0</v>
      </c>
      <c r="I31" s="141">
        <v>0</v>
      </c>
      <c r="J31" s="142">
        <v>0</v>
      </c>
    </row>
    <row r="32" spans="3:10" ht="15.75">
      <c r="C32" s="135" t="s">
        <v>16</v>
      </c>
      <c r="D32" s="118">
        <v>20</v>
      </c>
      <c r="E32" s="182">
        <v>0</v>
      </c>
      <c r="F32" s="182">
        <v>0</v>
      </c>
      <c r="G32" s="182">
        <v>0</v>
      </c>
      <c r="H32" s="182">
        <f t="shared" ref="H32:H36" si="5">SUM(E32+F32-G32)</f>
        <v>0</v>
      </c>
      <c r="I32" s="125">
        <v>0</v>
      </c>
      <c r="J32" s="126">
        <v>0</v>
      </c>
    </row>
    <row r="33" spans="3:10" ht="15.75">
      <c r="C33" s="135" t="s">
        <v>20</v>
      </c>
      <c r="D33" s="118">
        <v>21</v>
      </c>
      <c r="E33" s="182">
        <v>0.8</v>
      </c>
      <c r="F33" s="182">
        <v>31</v>
      </c>
      <c r="G33" s="182">
        <v>0.8</v>
      </c>
      <c r="H33" s="182">
        <f t="shared" si="5"/>
        <v>31</v>
      </c>
      <c r="I33" s="125">
        <v>0</v>
      </c>
      <c r="J33" s="126">
        <v>31</v>
      </c>
    </row>
    <row r="34" spans="3:10" ht="15.75">
      <c r="C34" s="135" t="s">
        <v>21</v>
      </c>
      <c r="D34" s="118">
        <v>22</v>
      </c>
      <c r="E34" s="182">
        <v>343051.41</v>
      </c>
      <c r="F34" s="182">
        <v>66738.75</v>
      </c>
      <c r="G34" s="182">
        <v>81951.91</v>
      </c>
      <c r="H34" s="182">
        <f t="shared" si="5"/>
        <v>327838.25</v>
      </c>
      <c r="I34" s="127">
        <v>0</v>
      </c>
      <c r="J34" s="128">
        <v>327838.25</v>
      </c>
    </row>
    <row r="35" spans="3:10" ht="15.75">
      <c r="C35" s="139" t="s">
        <v>22</v>
      </c>
      <c r="D35" s="129">
        <v>23</v>
      </c>
      <c r="E35" s="185">
        <v>0</v>
      </c>
      <c r="F35" s="185">
        <v>294702.08000000002</v>
      </c>
      <c r="G35" s="185">
        <v>0</v>
      </c>
      <c r="H35" s="182">
        <f t="shared" si="5"/>
        <v>294702.08000000002</v>
      </c>
      <c r="I35" s="125">
        <v>0</v>
      </c>
      <c r="J35" s="126">
        <v>294702.08000000002</v>
      </c>
    </row>
    <row r="36" spans="3:10" ht="16.5" thickBot="1">
      <c r="C36" s="143" t="s">
        <v>149</v>
      </c>
      <c r="D36" s="144">
        <v>24</v>
      </c>
      <c r="E36" s="186">
        <v>0</v>
      </c>
      <c r="F36" s="186">
        <v>0</v>
      </c>
      <c r="G36" s="186">
        <v>0</v>
      </c>
      <c r="H36" s="182">
        <f t="shared" si="5"/>
        <v>0</v>
      </c>
      <c r="I36" s="145">
        <v>0</v>
      </c>
      <c r="J36" s="146">
        <v>0</v>
      </c>
    </row>
    <row r="37" spans="3:10" ht="16.5" thickBot="1">
      <c r="C37" s="137" t="s">
        <v>160</v>
      </c>
      <c r="D37" s="122">
        <v>25</v>
      </c>
      <c r="E37" s="155">
        <f>SUM(E38:E42)</f>
        <v>23756022.07</v>
      </c>
      <c r="F37" s="155">
        <f t="shared" ref="F37:G37" si="6">SUM(F38:F42)</f>
        <v>785655341.86000001</v>
      </c>
      <c r="G37" s="155">
        <f t="shared" si="6"/>
        <v>782433827.44000006</v>
      </c>
      <c r="H37" s="155">
        <f>SUM(H38:H42)</f>
        <v>26977536.489999957</v>
      </c>
      <c r="I37" s="155">
        <v>0</v>
      </c>
      <c r="J37" s="156">
        <f>SUM(J38:J42)</f>
        <v>26977536.490000002</v>
      </c>
    </row>
    <row r="38" spans="3:10" ht="15.75">
      <c r="C38" s="153" t="s">
        <v>148</v>
      </c>
      <c r="D38" s="154">
        <v>26</v>
      </c>
      <c r="E38" s="141">
        <v>0</v>
      </c>
      <c r="F38" s="141">
        <v>103487632</v>
      </c>
      <c r="G38" s="141">
        <v>103487632</v>
      </c>
      <c r="H38" s="141">
        <v>0</v>
      </c>
      <c r="I38" s="141">
        <v>0</v>
      </c>
      <c r="J38" s="142">
        <v>0</v>
      </c>
    </row>
    <row r="39" spans="3:10" ht="15.75">
      <c r="C39" s="133" t="s">
        <v>17</v>
      </c>
      <c r="D39" s="118">
        <v>27</v>
      </c>
      <c r="E39" s="127">
        <v>-9505.0300000000007</v>
      </c>
      <c r="F39" s="127">
        <v>9940.5499999999993</v>
      </c>
      <c r="G39" s="127">
        <v>10670.87</v>
      </c>
      <c r="H39" s="127">
        <f>SUM(E39+F39-G39)</f>
        <v>-10235.350000000002</v>
      </c>
      <c r="I39" s="127">
        <v>0</v>
      </c>
      <c r="J39" s="128">
        <v>-10235.35</v>
      </c>
    </row>
    <row r="40" spans="3:10" ht="15.75">
      <c r="C40" s="135" t="s">
        <v>22</v>
      </c>
      <c r="D40" s="118">
        <v>28</v>
      </c>
      <c r="E40" s="127">
        <v>-2801599.73</v>
      </c>
      <c r="F40" s="127">
        <v>681566903.34000003</v>
      </c>
      <c r="G40" s="127">
        <v>678935524.57000005</v>
      </c>
      <c r="H40" s="127">
        <f t="shared" ref="H40:H42" si="7">SUM(E40+F40-G40)</f>
        <v>-170220.96000003815</v>
      </c>
      <c r="I40" s="127">
        <v>0</v>
      </c>
      <c r="J40" s="128">
        <v>-170220.96</v>
      </c>
    </row>
    <row r="41" spans="3:10" ht="15.75">
      <c r="C41" s="133" t="s">
        <v>19</v>
      </c>
      <c r="D41" s="118">
        <v>29</v>
      </c>
      <c r="E41" s="127">
        <v>0</v>
      </c>
      <c r="F41" s="127">
        <v>0</v>
      </c>
      <c r="G41" s="127">
        <v>0</v>
      </c>
      <c r="H41" s="127">
        <f t="shared" si="7"/>
        <v>0</v>
      </c>
      <c r="I41" s="127">
        <v>0</v>
      </c>
      <c r="J41" s="128">
        <v>0</v>
      </c>
    </row>
    <row r="42" spans="3:10" ht="16.5" thickBot="1">
      <c r="C42" s="136" t="s">
        <v>128</v>
      </c>
      <c r="D42" s="119">
        <v>30</v>
      </c>
      <c r="E42" s="120">
        <v>26567126.829999998</v>
      </c>
      <c r="F42" s="120">
        <v>590865.97</v>
      </c>
      <c r="G42" s="120">
        <v>0</v>
      </c>
      <c r="H42" s="127">
        <f t="shared" si="7"/>
        <v>27157992.799999997</v>
      </c>
      <c r="I42" s="120">
        <v>0</v>
      </c>
      <c r="J42" s="130">
        <v>27157992.800000001</v>
      </c>
    </row>
    <row r="43" spans="3:10" ht="32.25" thickBot="1">
      <c r="C43" s="137" t="s">
        <v>171</v>
      </c>
      <c r="D43" s="122">
        <v>31</v>
      </c>
      <c r="E43" s="131">
        <f t="shared" ref="E43" si="8">SUM(E9+E11+E25+E29+E37)</f>
        <v>956269634.19000006</v>
      </c>
      <c r="F43" s="131">
        <f t="shared" ref="F43:I43" si="9">SUM(F9+F11+F25+F29+F37)</f>
        <v>14718135521.98</v>
      </c>
      <c r="G43" s="131">
        <f t="shared" si="9"/>
        <v>14839650093.67</v>
      </c>
      <c r="H43" s="131">
        <f t="shared" si="9"/>
        <v>834755062.49999869</v>
      </c>
      <c r="I43" s="131">
        <f t="shared" si="9"/>
        <v>5403543.0199999996</v>
      </c>
      <c r="J43" s="271">
        <f>SUM(J9+J11+J25+J29+J37)</f>
        <v>829351519.47999895</v>
      </c>
    </row>
    <row r="44" spans="3:10">
      <c r="C44" s="21"/>
      <c r="D44" s="22"/>
      <c r="E44" s="23"/>
      <c r="F44" s="23"/>
      <c r="G44" s="23"/>
      <c r="H44" s="23"/>
      <c r="I44" s="23"/>
      <c r="J44" s="23"/>
    </row>
    <row r="45" spans="3:10">
      <c r="E45" s="16"/>
    </row>
  </sheetData>
  <mergeCells count="8">
    <mergeCell ref="C3:J3"/>
    <mergeCell ref="C4:J4"/>
    <mergeCell ref="C7:C8"/>
    <mergeCell ref="E7:E8"/>
    <mergeCell ref="F7:F8"/>
    <mergeCell ref="G7:G8"/>
    <mergeCell ref="H7:H8"/>
    <mergeCell ref="I7:J7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view="pageBreakPreview" zoomScale="60" zoomScaleNormal="75" workbookViewId="0">
      <selection activeCell="B42" sqref="B42"/>
    </sheetView>
  </sheetViews>
  <sheetFormatPr defaultRowHeight="12.75"/>
  <cols>
    <col min="2" max="2" width="49.140625" customWidth="1"/>
    <col min="3" max="3" width="27.28515625" customWidth="1"/>
    <col min="4" max="4" width="33.140625" customWidth="1"/>
    <col min="5" max="5" width="29.140625" customWidth="1"/>
  </cols>
  <sheetData>
    <row r="1" spans="1:5">
      <c r="C1" s="33"/>
      <c r="D1" s="33"/>
      <c r="E1" s="33"/>
    </row>
    <row r="2" spans="1:5" ht="15.75">
      <c r="B2" s="24"/>
      <c r="C2" s="24"/>
      <c r="D2" s="24"/>
      <c r="E2" s="2" t="s">
        <v>110</v>
      </c>
    </row>
    <row r="3" spans="1:5" ht="18.75">
      <c r="B3" s="429" t="s">
        <v>217</v>
      </c>
      <c r="C3" s="429"/>
      <c r="D3" s="429"/>
      <c r="E3" s="429"/>
    </row>
    <row r="4" spans="1:5" ht="18.75">
      <c r="B4" s="429" t="s">
        <v>111</v>
      </c>
      <c r="C4" s="429"/>
      <c r="D4" s="429"/>
      <c r="E4" s="429"/>
    </row>
    <row r="5" spans="1:5" ht="15.75">
      <c r="B5" s="12"/>
      <c r="C5" s="12"/>
      <c r="D5" s="12"/>
      <c r="E5" s="12"/>
    </row>
    <row r="6" spans="1:5" ht="16.5" thickBot="1">
      <c r="B6" s="25"/>
      <c r="C6" s="24"/>
      <c r="D6" s="24"/>
      <c r="E6" s="2" t="s">
        <v>168</v>
      </c>
    </row>
    <row r="7" spans="1:5" ht="48" thickBot="1">
      <c r="B7" s="329" t="s">
        <v>170</v>
      </c>
      <c r="C7" s="306" t="s">
        <v>55</v>
      </c>
      <c r="D7" s="306" t="s">
        <v>56</v>
      </c>
      <c r="E7" s="330" t="s">
        <v>57</v>
      </c>
    </row>
    <row r="8" spans="1:5" ht="15.75">
      <c r="A8" s="33"/>
      <c r="B8" s="96" t="s">
        <v>179</v>
      </c>
      <c r="C8" s="179">
        <v>0</v>
      </c>
      <c r="D8" s="180">
        <v>0</v>
      </c>
      <c r="E8" s="181">
        <v>0</v>
      </c>
    </row>
    <row r="9" spans="1:5" ht="31.5">
      <c r="A9" s="33"/>
      <c r="B9" s="97" t="s">
        <v>155</v>
      </c>
      <c r="C9" s="98">
        <f>SUM(C11:C18)</f>
        <v>-110477.32999999999</v>
      </c>
      <c r="D9" s="98">
        <f>SUM(D11:D18)</f>
        <v>-41342.069999999992</v>
      </c>
      <c r="E9" s="100">
        <f>SUM(E11:E18)</f>
        <v>-69135.260000000009</v>
      </c>
    </row>
    <row r="10" spans="1:5" ht="15.75" customHeight="1">
      <c r="A10" s="33"/>
      <c r="B10" s="101" t="s">
        <v>9</v>
      </c>
      <c r="C10" s="103"/>
      <c r="D10" s="166"/>
      <c r="E10" s="174"/>
    </row>
    <row r="11" spans="1:5" ht="15.75" customHeight="1">
      <c r="A11" s="33"/>
      <c r="B11" s="102" t="s">
        <v>10</v>
      </c>
      <c r="C11" s="103">
        <v>-10737.75</v>
      </c>
      <c r="D11" s="104">
        <v>-3426.01</v>
      </c>
      <c r="E11" s="195">
        <f>SUM(C11-D11)</f>
        <v>-7311.74</v>
      </c>
    </row>
    <row r="12" spans="1:5" ht="15.75" customHeight="1">
      <c r="A12" s="33"/>
      <c r="B12" s="102" t="s">
        <v>11</v>
      </c>
      <c r="C12" s="103">
        <v>-58609.18</v>
      </c>
      <c r="D12" s="104">
        <v>-21533.51</v>
      </c>
      <c r="E12" s="195">
        <f t="shared" ref="E12:E18" si="0">SUM(C12-D12)</f>
        <v>-37075.67</v>
      </c>
    </row>
    <row r="13" spans="1:5" ht="15.75" customHeight="1">
      <c r="A13" s="33"/>
      <c r="B13" s="102" t="s">
        <v>58</v>
      </c>
      <c r="C13" s="103">
        <v>-18725.080000000002</v>
      </c>
      <c r="D13" s="104">
        <v>-6693.18</v>
      </c>
      <c r="E13" s="195">
        <f t="shared" si="0"/>
        <v>-12031.900000000001</v>
      </c>
    </row>
    <row r="14" spans="1:5" ht="15.75" customHeight="1">
      <c r="A14" s="33"/>
      <c r="B14" s="102" t="s">
        <v>13</v>
      </c>
      <c r="C14" s="103">
        <v>-1841.15</v>
      </c>
      <c r="D14" s="104">
        <v>-1057.21</v>
      </c>
      <c r="E14" s="195">
        <f t="shared" si="0"/>
        <v>-783.94</v>
      </c>
    </row>
    <row r="15" spans="1:5" ht="15.75" customHeight="1">
      <c r="A15" s="33"/>
      <c r="B15" s="102" t="s">
        <v>14</v>
      </c>
      <c r="C15" s="103">
        <v>-563.30999999999995</v>
      </c>
      <c r="D15" s="104">
        <v>-333.95</v>
      </c>
      <c r="E15" s="195">
        <f t="shared" si="0"/>
        <v>-229.35999999999996</v>
      </c>
    </row>
    <row r="16" spans="1:5" ht="15.75" customHeight="1">
      <c r="A16" s="33"/>
      <c r="B16" s="102" t="s">
        <v>15</v>
      </c>
      <c r="C16" s="103">
        <v>-4561.08</v>
      </c>
      <c r="D16" s="104">
        <v>-2438.7199999999998</v>
      </c>
      <c r="E16" s="195">
        <f t="shared" si="0"/>
        <v>-2122.36</v>
      </c>
    </row>
    <row r="17" spans="1:5" ht="15.75" customHeight="1">
      <c r="A17" s="33"/>
      <c r="B17" s="102" t="s">
        <v>16</v>
      </c>
      <c r="C17" s="103">
        <v>-15439.78</v>
      </c>
      <c r="D17" s="104">
        <v>-5859.49</v>
      </c>
      <c r="E17" s="195">
        <f t="shared" si="0"/>
        <v>-9580.2900000000009</v>
      </c>
    </row>
    <row r="18" spans="1:5" ht="15.75">
      <c r="A18" s="33"/>
      <c r="B18" s="102" t="s">
        <v>149</v>
      </c>
      <c r="C18" s="103">
        <v>0</v>
      </c>
      <c r="D18" s="104">
        <v>0</v>
      </c>
      <c r="E18" s="195">
        <f t="shared" si="0"/>
        <v>0</v>
      </c>
    </row>
    <row r="19" spans="1:5" ht="20.25" customHeight="1">
      <c r="A19" s="33"/>
      <c r="B19" s="97" t="s">
        <v>59</v>
      </c>
      <c r="C19" s="98">
        <v>0</v>
      </c>
      <c r="D19" s="99">
        <v>0</v>
      </c>
      <c r="E19" s="100">
        <v>0</v>
      </c>
    </row>
    <row r="20" spans="1:5" ht="31.5">
      <c r="A20" s="33"/>
      <c r="B20" s="97" t="s">
        <v>156</v>
      </c>
      <c r="C20" s="98">
        <f>SUM(C22:C29)</f>
        <v>-418471566.42000002</v>
      </c>
      <c r="D20" s="98">
        <f t="shared" ref="D20:E20" si="1">SUM(D22:D29)</f>
        <v>-40796594.920000002</v>
      </c>
      <c r="E20" s="100">
        <f t="shared" si="1"/>
        <v>-377674971.5</v>
      </c>
    </row>
    <row r="21" spans="1:5" ht="15.75" customHeight="1">
      <c r="A21" s="33"/>
      <c r="B21" s="101" t="s">
        <v>9</v>
      </c>
      <c r="C21" s="103"/>
      <c r="D21" s="166"/>
      <c r="E21" s="174"/>
    </row>
    <row r="22" spans="1:5" ht="15.75" customHeight="1">
      <c r="A22" s="33"/>
      <c r="B22" s="102" t="s">
        <v>10</v>
      </c>
      <c r="C22" s="104">
        <v>-39462896.32</v>
      </c>
      <c r="D22" s="198">
        <v>-3702292.5</v>
      </c>
      <c r="E22" s="195">
        <f>SUM(C22-D22)</f>
        <v>-35760603.82</v>
      </c>
    </row>
    <row r="23" spans="1:5" ht="15.75" customHeight="1">
      <c r="A23" s="33"/>
      <c r="B23" s="102" t="s">
        <v>11</v>
      </c>
      <c r="C23" s="104">
        <v>-221330776.80000001</v>
      </c>
      <c r="D23" s="198">
        <v>-22226513.91</v>
      </c>
      <c r="E23" s="195">
        <f>SUM(C23-D23)</f>
        <v>-199104262.89000002</v>
      </c>
    </row>
    <row r="24" spans="1:5" ht="15.75" customHeight="1">
      <c r="A24" s="33"/>
      <c r="B24" s="102" t="s">
        <v>58</v>
      </c>
      <c r="C24" s="104">
        <v>-72913968.629999995</v>
      </c>
      <c r="D24" s="198">
        <v>-7045574.2400000002</v>
      </c>
      <c r="E24" s="195">
        <f>SUM(C24-D24)</f>
        <v>-65868394.389999993</v>
      </c>
    </row>
    <row r="25" spans="1:5" ht="15.75" customHeight="1">
      <c r="A25" s="33"/>
      <c r="B25" s="102" t="s">
        <v>13</v>
      </c>
      <c r="C25" s="104">
        <v>-6408848.4000000004</v>
      </c>
      <c r="D25" s="198">
        <v>-769659.01</v>
      </c>
      <c r="E25" s="195">
        <f>SUM(C25-D25)</f>
        <v>-5639189.3900000006</v>
      </c>
    </row>
    <row r="26" spans="1:5" ht="15.75" customHeight="1">
      <c r="A26" s="33"/>
      <c r="B26" s="102" t="s">
        <v>14</v>
      </c>
      <c r="C26" s="104">
        <v>-5673408.9100000001</v>
      </c>
      <c r="D26" s="198">
        <v>430121</v>
      </c>
      <c r="E26" s="195">
        <f>SUM(C26-D26)</f>
        <v>-6103529.9100000001</v>
      </c>
    </row>
    <row r="27" spans="1:5" ht="15.75" customHeight="1">
      <c r="A27" s="33"/>
      <c r="B27" s="102" t="s">
        <v>15</v>
      </c>
      <c r="C27" s="104">
        <v>-15150138.939999999</v>
      </c>
      <c r="D27" s="198">
        <v>-1764184.31</v>
      </c>
      <c r="E27" s="195">
        <f t="shared" ref="E27:E29" si="2">SUM(C27-D27)</f>
        <v>-13385954.629999999</v>
      </c>
    </row>
    <row r="28" spans="1:5" ht="15.75">
      <c r="B28" s="105" t="s">
        <v>16</v>
      </c>
      <c r="C28" s="334">
        <v>-57531527.810000002</v>
      </c>
      <c r="D28" s="199">
        <v>-5722665.1799999997</v>
      </c>
      <c r="E28" s="195">
        <f t="shared" si="2"/>
        <v>-51808862.630000003</v>
      </c>
    </row>
    <row r="29" spans="1:5" ht="16.5" thickBot="1">
      <c r="B29" s="107" t="s">
        <v>149</v>
      </c>
      <c r="C29" s="200">
        <v>-0.61</v>
      </c>
      <c r="D29" s="354">
        <v>4173.2299999999996</v>
      </c>
      <c r="E29" s="325">
        <f t="shared" si="2"/>
        <v>-4173.8399999999992</v>
      </c>
    </row>
  </sheetData>
  <mergeCells count="2">
    <mergeCell ref="B3:E3"/>
    <mergeCell ref="B4:E4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2"/>
  <sheetViews>
    <sheetView view="pageBreakPreview" zoomScale="60" zoomScaleNormal="75" workbookViewId="0">
      <selection activeCell="F17" sqref="F17"/>
    </sheetView>
  </sheetViews>
  <sheetFormatPr defaultColWidth="9.140625" defaultRowHeight="12.75"/>
  <cols>
    <col min="1" max="1" width="9.140625" style="1"/>
    <col min="2" max="2" width="45.28515625" style="1" customWidth="1"/>
    <col min="3" max="3" width="22" style="1" customWidth="1"/>
    <col min="4" max="7" width="19.85546875" style="1" customWidth="1"/>
    <col min="8" max="8" width="14.7109375" style="1" bestFit="1" customWidth="1"/>
    <col min="9" max="16384" width="9.140625" style="1"/>
  </cols>
  <sheetData>
    <row r="2" spans="2:8" ht="15.75">
      <c r="B2" s="24"/>
      <c r="C2" s="24"/>
      <c r="D2" s="24"/>
      <c r="E2" s="24"/>
      <c r="F2" s="24"/>
      <c r="G2" s="2" t="s">
        <v>112</v>
      </c>
    </row>
    <row r="3" spans="2:8" ht="18.75">
      <c r="B3" s="429" t="s">
        <v>218</v>
      </c>
      <c r="C3" s="429"/>
      <c r="D3" s="429"/>
      <c r="E3" s="429"/>
      <c r="F3" s="429"/>
      <c r="G3" s="429"/>
    </row>
    <row r="4" spans="2:8" ht="18.75">
      <c r="B4" s="429" t="s">
        <v>113</v>
      </c>
      <c r="C4" s="429"/>
      <c r="D4" s="429"/>
      <c r="E4" s="429"/>
      <c r="F4" s="429"/>
      <c r="G4" s="429"/>
    </row>
    <row r="5" spans="2:8" ht="16.5" thickBot="1">
      <c r="B5" s="25"/>
      <c r="C5" s="24"/>
      <c r="D5" s="24"/>
      <c r="E5" s="24"/>
      <c r="F5" s="24"/>
      <c r="G5" s="2" t="s">
        <v>168</v>
      </c>
    </row>
    <row r="6" spans="2:8" ht="48" thickBot="1">
      <c r="B6" s="329" t="s">
        <v>60</v>
      </c>
      <c r="C6" s="306" t="s">
        <v>2</v>
      </c>
      <c r="D6" s="306" t="s">
        <v>61</v>
      </c>
      <c r="E6" s="306" t="s">
        <v>62</v>
      </c>
      <c r="F6" s="306" t="s">
        <v>63</v>
      </c>
      <c r="G6" s="330" t="s">
        <v>5</v>
      </c>
    </row>
    <row r="7" spans="2:8" ht="63">
      <c r="B7" s="228" t="s">
        <v>125</v>
      </c>
      <c r="C7" s="159">
        <v>4797568.83</v>
      </c>
      <c r="D7" s="159">
        <v>8987963.7699999996</v>
      </c>
      <c r="E7" s="159">
        <v>9587968.2300000004</v>
      </c>
      <c r="F7" s="159">
        <v>0</v>
      </c>
      <c r="G7" s="29">
        <v>4197564.37</v>
      </c>
      <c r="H7" s="26"/>
    </row>
    <row r="8" spans="2:8" ht="40.5" customHeight="1" thickBot="1">
      <c r="B8" s="227" t="s">
        <v>208</v>
      </c>
      <c r="C8" s="226">
        <v>3875910.03</v>
      </c>
      <c r="D8" s="226">
        <v>2020353.4</v>
      </c>
      <c r="E8" s="226">
        <v>3877240.83</v>
      </c>
      <c r="F8" s="226">
        <v>0</v>
      </c>
      <c r="G8" s="229">
        <v>2019022.6</v>
      </c>
      <c r="H8" s="26"/>
    </row>
    <row r="9" spans="2:8" ht="25.5" customHeight="1" thickBot="1">
      <c r="B9" s="230" t="s">
        <v>64</v>
      </c>
      <c r="C9" s="231">
        <f>SUM(C7:C8)</f>
        <v>8673478.8599999994</v>
      </c>
      <c r="D9" s="231">
        <f t="shared" ref="D9:G9" si="0">SUM(D7:D8)</f>
        <v>11008317.17</v>
      </c>
      <c r="E9" s="231">
        <f t="shared" si="0"/>
        <v>13465209.060000001</v>
      </c>
      <c r="F9" s="231">
        <f t="shared" si="0"/>
        <v>0</v>
      </c>
      <c r="G9" s="232">
        <f t="shared" si="0"/>
        <v>6216586.9700000007</v>
      </c>
      <c r="H9" s="16"/>
    </row>
    <row r="10" spans="2:8" ht="15.75">
      <c r="B10" s="27"/>
      <c r="C10" s="27"/>
      <c r="D10" s="27"/>
      <c r="E10" s="27"/>
      <c r="F10" s="27"/>
      <c r="G10" s="27"/>
    </row>
    <row r="11" spans="2:8" ht="15.75">
      <c r="B11" s="24"/>
    </row>
    <row r="12" spans="2:8" ht="15.75">
      <c r="B12" s="24"/>
    </row>
  </sheetData>
  <mergeCells count="2">
    <mergeCell ref="B3:G3"/>
    <mergeCell ref="B4:G4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view="pageBreakPreview" topLeftCell="B4" zoomScale="60" zoomScaleNormal="75" workbookViewId="0">
      <selection activeCell="J14" sqref="J14"/>
    </sheetView>
  </sheetViews>
  <sheetFormatPr defaultRowHeight="12.75"/>
  <cols>
    <col min="1" max="1" width="9.140625" style="48"/>
    <col min="2" max="2" width="84.42578125" style="11" customWidth="1"/>
    <col min="3" max="3" width="7.42578125" style="11" customWidth="1"/>
    <col min="4" max="4" width="22.140625" style="1" customWidth="1"/>
    <col min="5" max="5" width="21.5703125" style="1" customWidth="1"/>
    <col min="6" max="7" width="20.42578125" style="1" customWidth="1"/>
    <col min="8" max="8" width="24.140625" style="1" customWidth="1"/>
    <col min="9" max="9" width="24.5703125" style="1" customWidth="1"/>
    <col min="10" max="10" width="14.42578125" style="1" customWidth="1"/>
    <col min="11" max="11" width="11.7109375" style="1" bestFit="1" customWidth="1"/>
    <col min="12" max="12" width="11" style="1" bestFit="1" customWidth="1"/>
    <col min="13" max="13" width="11.5703125" style="1" bestFit="1" customWidth="1"/>
    <col min="14" max="16384" width="9.140625" style="1"/>
  </cols>
  <sheetData>
    <row r="1" spans="1:13" s="56" customFormat="1">
      <c r="A1" s="55"/>
      <c r="B1" s="57"/>
      <c r="C1" s="57"/>
      <c r="D1" s="95"/>
      <c r="E1" s="95"/>
      <c r="F1" s="95"/>
      <c r="G1" s="95"/>
      <c r="H1" s="95"/>
      <c r="I1" s="95"/>
    </row>
    <row r="2" spans="1:13" ht="15.75">
      <c r="B2" s="49"/>
      <c r="C2" s="49"/>
      <c r="D2" s="42"/>
      <c r="E2" s="42"/>
      <c r="F2" s="42"/>
      <c r="G2" s="42"/>
      <c r="H2" s="42"/>
      <c r="I2" s="50" t="s">
        <v>210</v>
      </c>
    </row>
    <row r="3" spans="1:13" ht="18" customHeight="1">
      <c r="B3" s="445" t="s">
        <v>221</v>
      </c>
      <c r="C3" s="445"/>
      <c r="D3" s="445"/>
      <c r="E3" s="445"/>
      <c r="F3" s="445"/>
      <c r="G3" s="445"/>
      <c r="H3" s="445"/>
      <c r="I3" s="445"/>
      <c r="K3" s="28"/>
      <c r="L3" s="28"/>
      <c r="M3" s="28"/>
    </row>
    <row r="4" spans="1:13" ht="18.75">
      <c r="B4" s="445" t="s">
        <v>114</v>
      </c>
      <c r="C4" s="445"/>
      <c r="D4" s="445"/>
      <c r="E4" s="445"/>
      <c r="F4" s="445"/>
      <c r="G4" s="445"/>
      <c r="H4" s="445"/>
      <c r="I4" s="445"/>
    </row>
    <row r="5" spans="1:13" ht="16.5" thickBot="1">
      <c r="B5" s="51"/>
      <c r="C5" s="51"/>
      <c r="D5" s="40"/>
      <c r="E5" s="40"/>
      <c r="F5" s="40"/>
      <c r="G5" s="40"/>
      <c r="H5" s="40"/>
      <c r="I5" s="43" t="s">
        <v>168</v>
      </c>
    </row>
    <row r="6" spans="1:13" ht="16.5" customHeight="1" thickBot="1">
      <c r="B6" s="446" t="s">
        <v>65</v>
      </c>
      <c r="C6" s="443" t="s">
        <v>1</v>
      </c>
      <c r="D6" s="443" t="s">
        <v>94</v>
      </c>
      <c r="E6" s="448" t="s">
        <v>3</v>
      </c>
      <c r="F6" s="448" t="s">
        <v>4</v>
      </c>
      <c r="G6" s="450" t="s">
        <v>95</v>
      </c>
      <c r="H6" s="452" t="s">
        <v>66</v>
      </c>
      <c r="I6" s="453"/>
    </row>
    <row r="7" spans="1:13" ht="63.75" thickBot="1">
      <c r="B7" s="447"/>
      <c r="C7" s="444"/>
      <c r="D7" s="444"/>
      <c r="E7" s="449"/>
      <c r="F7" s="449"/>
      <c r="G7" s="451"/>
      <c r="H7" s="331" t="s">
        <v>96</v>
      </c>
      <c r="I7" s="332" t="s">
        <v>97</v>
      </c>
    </row>
    <row r="8" spans="1:13" ht="16.5" thickBot="1">
      <c r="B8" s="63" t="s">
        <v>67</v>
      </c>
      <c r="C8" s="52" t="s">
        <v>68</v>
      </c>
      <c r="D8" s="81">
        <v>1</v>
      </c>
      <c r="E8" s="53">
        <v>3</v>
      </c>
      <c r="F8" s="81">
        <v>2</v>
      </c>
      <c r="G8" s="53">
        <v>4</v>
      </c>
      <c r="H8" s="90">
        <v>5</v>
      </c>
      <c r="I8" s="54">
        <v>6</v>
      </c>
    </row>
    <row r="9" spans="1:13" ht="16.5" thickBot="1">
      <c r="B9" s="64" t="s">
        <v>150</v>
      </c>
      <c r="C9" s="73">
        <v>1</v>
      </c>
      <c r="D9" s="82">
        <v>19108597.390000001</v>
      </c>
      <c r="E9" s="86">
        <v>58106520.189999998</v>
      </c>
      <c r="F9" s="82">
        <v>60235063.159999996</v>
      </c>
      <c r="G9" s="86">
        <f>SUM(D9+E9-F9)</f>
        <v>16980054.420000002</v>
      </c>
      <c r="H9" s="82">
        <v>0</v>
      </c>
      <c r="I9" s="241">
        <v>16980054.420000002</v>
      </c>
      <c r="J9" s="16"/>
    </row>
    <row r="10" spans="1:13" s="56" customFormat="1" ht="16.5" thickBot="1">
      <c r="A10" s="55"/>
      <c r="B10" s="64" t="s">
        <v>147</v>
      </c>
      <c r="C10" s="73">
        <v>2</v>
      </c>
      <c r="D10" s="82">
        <v>864555.68</v>
      </c>
      <c r="E10" s="86">
        <v>1487525.35</v>
      </c>
      <c r="F10" s="82">
        <v>1507533.01</v>
      </c>
      <c r="G10" s="86">
        <f>SUM(D10+E10-F10)</f>
        <v>844548.02000000025</v>
      </c>
      <c r="H10" s="82">
        <v>844548.02</v>
      </c>
      <c r="I10" s="241">
        <v>0</v>
      </c>
    </row>
    <row r="11" spans="1:13" ht="16.5" thickBot="1">
      <c r="B11" s="64" t="s">
        <v>204</v>
      </c>
      <c r="C11" s="73">
        <v>3</v>
      </c>
      <c r="D11" s="82">
        <f>SUM(D13:D23)</f>
        <v>2831302.25</v>
      </c>
      <c r="E11" s="82">
        <f t="shared" ref="E11:G11" si="0">SUM(E13:E23)</f>
        <v>1638577.91</v>
      </c>
      <c r="F11" s="82">
        <f t="shared" si="0"/>
        <v>2053621.2599999998</v>
      </c>
      <c r="G11" s="82">
        <f t="shared" si="0"/>
        <v>2416258.9</v>
      </c>
      <c r="H11" s="82">
        <v>0</v>
      </c>
      <c r="I11" s="241">
        <f>SUM(I13:I23)</f>
        <v>2416258.9</v>
      </c>
    </row>
    <row r="12" spans="1:13" ht="15.75">
      <c r="B12" s="65" t="s">
        <v>9</v>
      </c>
      <c r="C12" s="74"/>
      <c r="D12" s="176"/>
      <c r="E12" s="176"/>
      <c r="F12" s="176"/>
      <c r="G12" s="176"/>
      <c r="H12" s="196"/>
      <c r="I12" s="197"/>
    </row>
    <row r="13" spans="1:13" ht="15.75">
      <c r="B13" s="66" t="s">
        <v>148</v>
      </c>
      <c r="C13" s="75">
        <v>4</v>
      </c>
      <c r="D13" s="355">
        <v>438.18</v>
      </c>
      <c r="E13" s="166">
        <v>1772.92</v>
      </c>
      <c r="F13" s="355">
        <v>1220.48</v>
      </c>
      <c r="G13" s="166">
        <f>SUM(D13+E13-F13)</f>
        <v>990.61999999999989</v>
      </c>
      <c r="H13" s="175">
        <v>0</v>
      </c>
      <c r="I13" s="195">
        <v>990.62</v>
      </c>
    </row>
    <row r="14" spans="1:13" ht="15.75">
      <c r="B14" s="66" t="s">
        <v>199</v>
      </c>
      <c r="C14" s="75">
        <v>5</v>
      </c>
      <c r="D14" s="355">
        <v>0</v>
      </c>
      <c r="E14" s="166">
        <v>0</v>
      </c>
      <c r="F14" s="355">
        <v>0</v>
      </c>
      <c r="G14" s="166">
        <f t="shared" ref="G14" si="1">SUM(D14+E14-F14)</f>
        <v>0</v>
      </c>
      <c r="H14" s="175">
        <v>0</v>
      </c>
      <c r="I14" s="195">
        <v>0</v>
      </c>
    </row>
    <row r="15" spans="1:13" ht="15.75">
      <c r="B15" s="66" t="s">
        <v>200</v>
      </c>
      <c r="C15" s="75">
        <v>6</v>
      </c>
      <c r="D15" s="83">
        <v>317702.37</v>
      </c>
      <c r="E15" s="87">
        <v>112645.46</v>
      </c>
      <c r="F15" s="83">
        <v>139835.69</v>
      </c>
      <c r="G15" s="166">
        <f>SUM(D15+E15-F15)</f>
        <v>290512.14</v>
      </c>
      <c r="H15" s="92">
        <v>0</v>
      </c>
      <c r="I15" s="59">
        <v>290512.14</v>
      </c>
    </row>
    <row r="16" spans="1:13" ht="15.75">
      <c r="B16" s="66" t="s">
        <v>201</v>
      </c>
      <c r="C16" s="75">
        <v>7</v>
      </c>
      <c r="D16" s="83">
        <v>71913.23</v>
      </c>
      <c r="E16" s="87">
        <v>43035.58</v>
      </c>
      <c r="F16" s="83">
        <v>43701.95</v>
      </c>
      <c r="G16" s="166">
        <f t="shared" ref="G16:G19" si="2">SUM(D16+E16-F16)</f>
        <v>71246.86</v>
      </c>
      <c r="H16" s="92">
        <v>0</v>
      </c>
      <c r="I16" s="59">
        <v>71246.86</v>
      </c>
    </row>
    <row r="17" spans="2:9" ht="15.75">
      <c r="B17" s="66" t="s">
        <v>151</v>
      </c>
      <c r="C17" s="75">
        <v>8</v>
      </c>
      <c r="D17" s="83">
        <v>445007.03</v>
      </c>
      <c r="E17" s="87">
        <v>0</v>
      </c>
      <c r="F17" s="83">
        <v>7306.6</v>
      </c>
      <c r="G17" s="166">
        <f t="shared" si="2"/>
        <v>437700.43000000005</v>
      </c>
      <c r="H17" s="92">
        <v>0</v>
      </c>
      <c r="I17" s="59">
        <v>437700.43</v>
      </c>
    </row>
    <row r="18" spans="2:9" ht="15.75">
      <c r="B18" s="66" t="s">
        <v>198</v>
      </c>
      <c r="C18" s="75">
        <v>9</v>
      </c>
      <c r="D18" s="83">
        <v>801107.62</v>
      </c>
      <c r="E18" s="87">
        <v>1353897.64</v>
      </c>
      <c r="F18" s="83">
        <v>1400796.43</v>
      </c>
      <c r="G18" s="166">
        <f t="shared" si="2"/>
        <v>754208.82999999984</v>
      </c>
      <c r="H18" s="92">
        <v>0</v>
      </c>
      <c r="I18" s="59">
        <v>754208.83</v>
      </c>
    </row>
    <row r="19" spans="2:9" ht="15.75">
      <c r="B19" s="66" t="s">
        <v>197</v>
      </c>
      <c r="C19" s="75">
        <v>11</v>
      </c>
      <c r="D19" s="83">
        <v>554497.63</v>
      </c>
      <c r="E19" s="87">
        <v>92180.73</v>
      </c>
      <c r="F19" s="83">
        <v>440343.75</v>
      </c>
      <c r="G19" s="166">
        <f t="shared" si="2"/>
        <v>206334.61</v>
      </c>
      <c r="H19" s="92">
        <v>0</v>
      </c>
      <c r="I19" s="59">
        <v>206334.61</v>
      </c>
    </row>
    <row r="20" spans="2:9" ht="15.75">
      <c r="B20" s="71" t="s">
        <v>202</v>
      </c>
      <c r="C20" s="79">
        <v>12</v>
      </c>
      <c r="D20" s="89">
        <v>0</v>
      </c>
      <c r="E20" s="89">
        <v>0</v>
      </c>
      <c r="F20" s="89">
        <v>0</v>
      </c>
      <c r="G20" s="89">
        <f>SUM(D20+E20-F20)</f>
        <v>0</v>
      </c>
      <c r="H20" s="92">
        <v>0</v>
      </c>
      <c r="I20" s="59">
        <v>0</v>
      </c>
    </row>
    <row r="21" spans="2:9" ht="15.75">
      <c r="B21" s="71" t="s">
        <v>195</v>
      </c>
      <c r="C21" s="79">
        <v>13</v>
      </c>
      <c r="D21" s="89">
        <v>87710.42</v>
      </c>
      <c r="E21" s="89">
        <v>13194.23</v>
      </c>
      <c r="F21" s="89">
        <v>13194.23</v>
      </c>
      <c r="G21" s="89">
        <f>SUM(D21+E21-F21)</f>
        <v>87710.42</v>
      </c>
      <c r="H21" s="92">
        <v>0</v>
      </c>
      <c r="I21" s="59">
        <v>87710.42</v>
      </c>
    </row>
    <row r="22" spans="2:9" ht="15.75">
      <c r="B22" s="71" t="s">
        <v>196</v>
      </c>
      <c r="C22" s="79">
        <v>14</v>
      </c>
      <c r="D22" s="89">
        <v>552925.77</v>
      </c>
      <c r="E22" s="89">
        <v>0</v>
      </c>
      <c r="F22" s="89">
        <v>0</v>
      </c>
      <c r="G22" s="89">
        <f t="shared" ref="G22:G23" si="3">SUM(D22+E22-F22)</f>
        <v>552925.77</v>
      </c>
      <c r="H22" s="92">
        <v>0</v>
      </c>
      <c r="I22" s="225">
        <v>552925.77</v>
      </c>
    </row>
    <row r="23" spans="2:9" ht="16.5" thickBot="1">
      <c r="B23" s="67">
        <v>190</v>
      </c>
      <c r="C23" s="76">
        <v>15</v>
      </c>
      <c r="D23" s="84">
        <v>0</v>
      </c>
      <c r="E23" s="89">
        <v>21851.35</v>
      </c>
      <c r="F23" s="89">
        <v>7222.13</v>
      </c>
      <c r="G23" s="89">
        <f t="shared" si="3"/>
        <v>14629.219999999998</v>
      </c>
      <c r="H23" s="92">
        <v>0</v>
      </c>
      <c r="I23" s="225">
        <v>14629.22</v>
      </c>
    </row>
    <row r="24" spans="2:9" ht="16.5" thickBot="1">
      <c r="B24" s="64" t="s">
        <v>205</v>
      </c>
      <c r="C24" s="73">
        <v>16</v>
      </c>
      <c r="D24" s="82">
        <f>SUM(D25:D26)</f>
        <v>40652485.859999999</v>
      </c>
      <c r="E24" s="82">
        <f>SUM(E25:E26)</f>
        <v>1040256777.8299999</v>
      </c>
      <c r="F24" s="82">
        <f>SUM(F25:F26)</f>
        <v>1043880101.34</v>
      </c>
      <c r="G24" s="82">
        <f>SUM(D24+E24-F24)</f>
        <v>37029162.349999785</v>
      </c>
      <c r="H24" s="91">
        <v>0</v>
      </c>
      <c r="I24" s="61">
        <f>SUM(I25:I26)</f>
        <v>37029162.350000001</v>
      </c>
    </row>
    <row r="25" spans="2:9" ht="15.75">
      <c r="B25" s="65" t="s">
        <v>98</v>
      </c>
      <c r="C25" s="74">
        <v>17</v>
      </c>
      <c r="D25" s="177">
        <v>39812985.450000003</v>
      </c>
      <c r="E25" s="178">
        <v>1019295622.6799999</v>
      </c>
      <c r="F25" s="177">
        <v>1022480480.27</v>
      </c>
      <c r="G25" s="178">
        <f>SUM(D25+E25-F25)</f>
        <v>36628127.860000014</v>
      </c>
      <c r="H25" s="94">
        <v>0</v>
      </c>
      <c r="I25" s="60">
        <v>36628127.859999999</v>
      </c>
    </row>
    <row r="26" spans="2:9" ht="15.75">
      <c r="B26" s="68" t="s">
        <v>99</v>
      </c>
      <c r="C26" s="77">
        <v>18</v>
      </c>
      <c r="D26" s="83">
        <v>839500.41</v>
      </c>
      <c r="E26" s="87">
        <v>20961155.149999999</v>
      </c>
      <c r="F26" s="83">
        <v>21399621.07</v>
      </c>
      <c r="G26" s="178">
        <f>SUM(D26+E26-F26)</f>
        <v>401034.48999999836</v>
      </c>
      <c r="H26" s="92">
        <v>0</v>
      </c>
      <c r="I26" s="59">
        <v>401034.49</v>
      </c>
    </row>
    <row r="27" spans="2:9" ht="15.75">
      <c r="B27" s="68" t="s">
        <v>219</v>
      </c>
      <c r="C27" s="77"/>
      <c r="D27" s="83">
        <v>0</v>
      </c>
      <c r="E27" s="87">
        <v>20720940.34</v>
      </c>
      <c r="F27" s="83">
        <v>20720940.34</v>
      </c>
      <c r="G27" s="178">
        <v>0</v>
      </c>
      <c r="H27" s="92">
        <v>0</v>
      </c>
      <c r="I27" s="59">
        <v>0</v>
      </c>
    </row>
    <row r="28" spans="2:9" ht="15.75">
      <c r="B28" s="68" t="s">
        <v>19</v>
      </c>
      <c r="C28" s="77">
        <v>19</v>
      </c>
      <c r="D28" s="83">
        <v>0</v>
      </c>
      <c r="E28" s="83">
        <v>0</v>
      </c>
      <c r="F28" s="83">
        <v>0</v>
      </c>
      <c r="G28" s="83">
        <v>0</v>
      </c>
      <c r="H28" s="92">
        <v>0</v>
      </c>
      <c r="I28" s="59">
        <v>0</v>
      </c>
    </row>
    <row r="29" spans="2:9" ht="16.5" thickBot="1">
      <c r="B29" s="69" t="s">
        <v>149</v>
      </c>
      <c r="C29" s="78">
        <v>20</v>
      </c>
      <c r="D29" s="84">
        <v>0</v>
      </c>
      <c r="E29" s="84">
        <v>0</v>
      </c>
      <c r="F29" s="84">
        <v>0</v>
      </c>
      <c r="G29" s="84">
        <v>0</v>
      </c>
      <c r="H29" s="93">
        <v>0</v>
      </c>
      <c r="I29" s="62">
        <v>0</v>
      </c>
    </row>
    <row r="30" spans="2:9" ht="16.5" thickBot="1">
      <c r="B30" s="193" t="s">
        <v>177</v>
      </c>
      <c r="C30" s="192">
        <v>21</v>
      </c>
      <c r="D30" s="82">
        <v>0</v>
      </c>
      <c r="E30" s="86">
        <v>1115844595.4100001</v>
      </c>
      <c r="F30" s="82">
        <v>1115844595.4100001</v>
      </c>
      <c r="G30" s="86">
        <v>0</v>
      </c>
      <c r="H30" s="91">
        <v>0</v>
      </c>
      <c r="I30" s="61">
        <v>0</v>
      </c>
    </row>
    <row r="31" spans="2:9" ht="16.5" thickBot="1">
      <c r="B31" s="70" t="s">
        <v>152</v>
      </c>
      <c r="C31" s="73">
        <v>22</v>
      </c>
      <c r="D31" s="82">
        <v>5707323.4800000004</v>
      </c>
      <c r="E31" s="86">
        <v>84934587.219999999</v>
      </c>
      <c r="F31" s="82">
        <v>84450830.069999993</v>
      </c>
      <c r="G31" s="86">
        <f>SUM(D31+E31-F31)</f>
        <v>6191080.6300000101</v>
      </c>
      <c r="H31" s="91">
        <v>0</v>
      </c>
      <c r="I31" s="61">
        <v>6191080.6299999999</v>
      </c>
    </row>
    <row r="32" spans="2:9" ht="18.75" customHeight="1" thickBot="1">
      <c r="B32" s="64" t="s">
        <v>153</v>
      </c>
      <c r="C32" s="73">
        <v>23</v>
      </c>
      <c r="D32" s="82">
        <v>3680258.62</v>
      </c>
      <c r="E32" s="86">
        <v>54624050.490000002</v>
      </c>
      <c r="F32" s="82">
        <v>54393597.829999998</v>
      </c>
      <c r="G32" s="86">
        <f>SUM(D32+E32-F32)</f>
        <v>3910711.2800000012</v>
      </c>
      <c r="H32" s="91">
        <v>0</v>
      </c>
      <c r="I32" s="61">
        <v>3910711.28</v>
      </c>
    </row>
    <row r="33" spans="2:9" ht="16.5" thickBot="1">
      <c r="B33" s="64" t="s">
        <v>154</v>
      </c>
      <c r="C33" s="73">
        <v>24</v>
      </c>
      <c r="D33" s="82">
        <v>852706.74</v>
      </c>
      <c r="E33" s="86">
        <v>13147203.550000001</v>
      </c>
      <c r="F33" s="82">
        <v>13102382.039999999</v>
      </c>
      <c r="G33" s="86">
        <f>SUM(D33+E33-F33)</f>
        <v>897528.25000000186</v>
      </c>
      <c r="H33" s="91">
        <v>0</v>
      </c>
      <c r="I33" s="61">
        <v>897528.25</v>
      </c>
    </row>
    <row r="34" spans="2:9" ht="16.5" thickBot="1">
      <c r="B34" s="64" t="s">
        <v>160</v>
      </c>
      <c r="C34" s="73">
        <v>25</v>
      </c>
      <c r="D34" s="82">
        <v>0</v>
      </c>
      <c r="E34" s="82">
        <v>0</v>
      </c>
      <c r="F34" s="82">
        <v>0</v>
      </c>
      <c r="G34" s="86">
        <f>SUM(D34+E34-F34)</f>
        <v>0</v>
      </c>
      <c r="H34" s="91">
        <v>0</v>
      </c>
      <c r="I34" s="61">
        <v>0</v>
      </c>
    </row>
    <row r="35" spans="2:9" ht="15.75">
      <c r="B35" s="65" t="s">
        <v>172</v>
      </c>
      <c r="C35" s="74">
        <v>26</v>
      </c>
      <c r="D35" s="233">
        <v>0</v>
      </c>
      <c r="E35" s="234">
        <v>0</v>
      </c>
      <c r="F35" s="234">
        <v>0</v>
      </c>
      <c r="G35" s="235">
        <f t="shared" ref="G35:G39" si="4">SUM(D35+E35-F35)</f>
        <v>0</v>
      </c>
      <c r="H35" s="236">
        <v>0</v>
      </c>
      <c r="I35" s="235">
        <v>0</v>
      </c>
    </row>
    <row r="36" spans="2:9" ht="15.75">
      <c r="B36" s="66" t="s">
        <v>126</v>
      </c>
      <c r="C36" s="75">
        <v>27</v>
      </c>
      <c r="D36" s="92">
        <v>0</v>
      </c>
      <c r="E36" s="237">
        <v>0</v>
      </c>
      <c r="F36" s="237">
        <v>0</v>
      </c>
      <c r="G36" s="59">
        <f t="shared" si="4"/>
        <v>0</v>
      </c>
      <c r="H36" s="238">
        <v>0</v>
      </c>
      <c r="I36" s="59">
        <v>0</v>
      </c>
    </row>
    <row r="37" spans="2:9" ht="15.75">
      <c r="B37" s="66" t="s">
        <v>203</v>
      </c>
      <c r="C37" s="75">
        <v>28</v>
      </c>
      <c r="D37" s="92">
        <v>0</v>
      </c>
      <c r="E37" s="237">
        <v>0</v>
      </c>
      <c r="F37" s="237">
        <v>0</v>
      </c>
      <c r="G37" s="59">
        <f t="shared" si="4"/>
        <v>0</v>
      </c>
      <c r="H37" s="238">
        <v>0</v>
      </c>
      <c r="I37" s="59">
        <v>0</v>
      </c>
    </row>
    <row r="38" spans="2:9" ht="15.75">
      <c r="B38" s="66" t="s">
        <v>19</v>
      </c>
      <c r="C38" s="75">
        <v>29</v>
      </c>
      <c r="D38" s="92">
        <v>0</v>
      </c>
      <c r="E38" s="237">
        <v>0</v>
      </c>
      <c r="F38" s="237">
        <v>0</v>
      </c>
      <c r="G38" s="59">
        <f t="shared" si="4"/>
        <v>0</v>
      </c>
      <c r="H38" s="238">
        <v>0</v>
      </c>
      <c r="I38" s="59">
        <v>0</v>
      </c>
    </row>
    <row r="39" spans="2:9" ht="16.5" thickBot="1">
      <c r="B39" s="71" t="s">
        <v>128</v>
      </c>
      <c r="C39" s="79">
        <v>30</v>
      </c>
      <c r="D39" s="93">
        <v>0</v>
      </c>
      <c r="E39" s="239">
        <v>0</v>
      </c>
      <c r="F39" s="239">
        <v>0</v>
      </c>
      <c r="G39" s="62">
        <f t="shared" si="4"/>
        <v>0</v>
      </c>
      <c r="H39" s="240">
        <v>0</v>
      </c>
      <c r="I39" s="62">
        <v>0</v>
      </c>
    </row>
    <row r="40" spans="2:9" ht="32.25" thickBot="1">
      <c r="B40" s="64" t="s">
        <v>206</v>
      </c>
      <c r="C40" s="73">
        <v>31</v>
      </c>
      <c r="D40" s="82">
        <f>SUM(D9+D10+D11+D24+D30+D31+D32+D33+D34)</f>
        <v>73697230.019999996</v>
      </c>
      <c r="E40" s="82">
        <f t="shared" ref="E40:I40" si="5">SUM(E9+E10+E11+E24+E30+E31+E32+E33+E34)</f>
        <v>2370039837.9499998</v>
      </c>
      <c r="F40" s="82">
        <f t="shared" si="5"/>
        <v>2375467724.1200004</v>
      </c>
      <c r="G40" s="82">
        <f t="shared" si="5"/>
        <v>68269343.8499998</v>
      </c>
      <c r="H40" s="82">
        <f t="shared" si="5"/>
        <v>844548.02</v>
      </c>
      <c r="I40" s="241">
        <f t="shared" si="5"/>
        <v>67424795.830000013</v>
      </c>
    </row>
    <row r="41" spans="2:9" ht="16.5" thickBot="1">
      <c r="B41" s="72" t="s">
        <v>119</v>
      </c>
      <c r="C41" s="80">
        <v>32</v>
      </c>
      <c r="D41" s="85">
        <v>32105308.93</v>
      </c>
      <c r="E41" s="88">
        <v>5595466.6900000004</v>
      </c>
      <c r="F41" s="85">
        <v>7047668.71</v>
      </c>
      <c r="G41" s="88">
        <f>SUM(D41+E41-F41)</f>
        <v>30653106.909999996</v>
      </c>
      <c r="H41" s="85">
        <v>0</v>
      </c>
      <c r="I41" s="242">
        <v>30653106.91</v>
      </c>
    </row>
    <row r="42" spans="2:9" ht="16.5" thickBot="1">
      <c r="B42" s="72" t="s">
        <v>207</v>
      </c>
      <c r="C42" s="80">
        <v>33</v>
      </c>
      <c r="D42" s="85">
        <f>SUM(D40:D41)</f>
        <v>105802538.94999999</v>
      </c>
      <c r="E42" s="85">
        <f t="shared" ref="E42:I42" si="6">SUM(E40:E41)</f>
        <v>2375635304.6399999</v>
      </c>
      <c r="F42" s="85">
        <f t="shared" si="6"/>
        <v>2382515392.8300004</v>
      </c>
      <c r="G42" s="85">
        <f t="shared" si="6"/>
        <v>98922450.759999797</v>
      </c>
      <c r="H42" s="85">
        <f t="shared" si="6"/>
        <v>844548.02</v>
      </c>
      <c r="I42" s="242">
        <f t="shared" si="6"/>
        <v>98077902.74000001</v>
      </c>
    </row>
    <row r="43" spans="2:9">
      <c r="B43" s="57"/>
      <c r="C43" s="57"/>
      <c r="D43" s="160"/>
      <c r="E43" s="160"/>
      <c r="F43" s="56"/>
      <c r="G43" s="58"/>
      <c r="H43" s="56"/>
      <c r="I43" s="56"/>
    </row>
    <row r="44" spans="2:9" ht="18.75">
      <c r="D44" s="194"/>
      <c r="E44" s="194"/>
      <c r="F44" s="194"/>
      <c r="G44" s="194"/>
      <c r="H44" s="194"/>
      <c r="I44" s="194"/>
    </row>
  </sheetData>
  <mergeCells count="9">
    <mergeCell ref="C6:C7"/>
    <mergeCell ref="B3:I3"/>
    <mergeCell ref="B4:I4"/>
    <mergeCell ref="B6:B7"/>
    <mergeCell ref="D6:D7"/>
    <mergeCell ref="E6:E7"/>
    <mergeCell ref="F6:F7"/>
    <mergeCell ref="G6:G7"/>
    <mergeCell ref="H6:I6"/>
  </mergeCells>
  <pageMargins left="0.70866141732283472" right="0.70866141732283472" top="0.74803149606299213" bottom="0.74803149606299213" header="0.31496062992125984" footer="0.31496062992125984"/>
  <pageSetup paperSize="9" scale="57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view="pageBreakPreview" zoomScale="60" zoomScaleNormal="75" workbookViewId="0">
      <selection activeCell="B11" sqref="B11"/>
    </sheetView>
  </sheetViews>
  <sheetFormatPr defaultColWidth="9.140625" defaultRowHeight="12.75"/>
  <cols>
    <col min="1" max="1" width="61.140625" style="1" customWidth="1"/>
    <col min="2" max="3" width="22.5703125" style="1" customWidth="1"/>
    <col min="4" max="5" width="9.140625" style="1"/>
    <col min="6" max="6" width="12.85546875" style="1" bestFit="1" customWidth="1"/>
    <col min="7" max="16384" width="9.140625" style="1"/>
  </cols>
  <sheetData>
    <row r="1" spans="1:3" ht="15.75">
      <c r="A1" s="9"/>
      <c r="B1" s="9"/>
      <c r="C1" s="10" t="s">
        <v>211</v>
      </c>
    </row>
    <row r="2" spans="1:3" ht="18.75">
      <c r="A2" s="429" t="s">
        <v>212</v>
      </c>
      <c r="B2" s="429"/>
      <c r="C2" s="429"/>
    </row>
    <row r="3" spans="1:3" ht="15.75">
      <c r="A3" s="454" t="s">
        <v>115</v>
      </c>
      <c r="B3" s="454"/>
      <c r="C3" s="454"/>
    </row>
    <row r="4" spans="1:3" ht="15.75">
      <c r="A4" s="18"/>
      <c r="B4" s="18"/>
      <c r="C4" s="18"/>
    </row>
    <row r="5" spans="1:3" ht="16.5" thickBot="1">
      <c r="A5" s="31"/>
      <c r="B5" s="9"/>
      <c r="C5" s="14" t="s">
        <v>168</v>
      </c>
    </row>
    <row r="6" spans="1:3" ht="30" customHeight="1" thickBot="1">
      <c r="A6" s="122"/>
      <c r="B6" s="122" t="s">
        <v>220</v>
      </c>
      <c r="C6" s="357" t="s">
        <v>194</v>
      </c>
    </row>
    <row r="7" spans="1:3" ht="20.100000000000001" customHeight="1" thickBot="1">
      <c r="A7" s="245" t="s">
        <v>69</v>
      </c>
      <c r="B7" s="246">
        <v>577295.93999999994</v>
      </c>
      <c r="C7" s="380">
        <v>696551.92</v>
      </c>
    </row>
    <row r="8" spans="1:3" ht="20.100000000000001" customHeight="1">
      <c r="A8" s="243" t="s">
        <v>70</v>
      </c>
      <c r="B8" s="244">
        <v>1334352.94</v>
      </c>
      <c r="C8" s="381">
        <v>1228828.79</v>
      </c>
    </row>
    <row r="9" spans="1:3" ht="20.100000000000001" customHeight="1">
      <c r="A9" s="161" t="s">
        <v>71</v>
      </c>
      <c r="B9" s="162" t="s">
        <v>166</v>
      </c>
      <c r="C9" s="382" t="s">
        <v>166</v>
      </c>
    </row>
    <row r="10" spans="1:3" ht="20.100000000000001" customHeight="1" thickBot="1">
      <c r="A10" s="247" t="s">
        <v>72</v>
      </c>
      <c r="B10" s="248">
        <v>1407736.01</v>
      </c>
      <c r="C10" s="383">
        <v>1348084.77</v>
      </c>
    </row>
    <row r="11" spans="1:3" ht="20.100000000000001" customHeight="1" thickBot="1">
      <c r="A11" s="245" t="s">
        <v>73</v>
      </c>
      <c r="B11" s="246">
        <f>SUM(B7+B8-B10)</f>
        <v>503912.86999999988</v>
      </c>
      <c r="C11" s="380">
        <f>SUM(C7+C8-C10)</f>
        <v>577295.93999999994</v>
      </c>
    </row>
    <row r="12" spans="1:3" ht="15.75">
      <c r="A12" s="27"/>
      <c r="B12" s="27"/>
      <c r="C12" s="27"/>
    </row>
    <row r="14" spans="1:3">
      <c r="B14" s="30"/>
      <c r="C14" s="30"/>
    </row>
  </sheetData>
  <mergeCells count="2">
    <mergeCell ref="A2:C2"/>
    <mergeCell ref="A3:C3"/>
  </mergeCells>
  <pageMargins left="1.6929133858267718" right="0.70866141732283472" top="2.5196850393700787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96"/>
  <sheetViews>
    <sheetView view="pageBreakPreview" topLeftCell="A40" zoomScale="60" zoomScaleNormal="100" workbookViewId="0">
      <selection activeCell="G8" sqref="G8"/>
    </sheetView>
  </sheetViews>
  <sheetFormatPr defaultColWidth="8" defaultRowHeight="15.75"/>
  <cols>
    <col min="1" max="3" width="8" style="24"/>
    <col min="4" max="4" width="68.42578125" style="24" customWidth="1"/>
    <col min="5" max="5" width="15.85546875" style="24" customWidth="1"/>
    <col min="6" max="6" width="15.85546875" style="27" customWidth="1"/>
    <col min="7" max="9" width="15.85546875" style="24" customWidth="1"/>
    <col min="10" max="10" width="8" style="24"/>
    <col min="11" max="11" width="12.42578125" style="24" customWidth="1"/>
    <col min="12" max="16384" width="8" style="24"/>
  </cols>
  <sheetData>
    <row r="1" spans="4:11" ht="21.75" customHeight="1">
      <c r="D1" s="40"/>
      <c r="E1" s="40"/>
      <c r="F1" s="40"/>
      <c r="G1" s="40"/>
      <c r="H1" s="40"/>
      <c r="I1" s="43" t="s">
        <v>116</v>
      </c>
    </row>
    <row r="2" spans="4:11" ht="21.75" customHeight="1">
      <c r="D2" s="40"/>
      <c r="E2" s="40"/>
      <c r="F2" s="40"/>
      <c r="G2" s="40"/>
      <c r="H2" s="40"/>
      <c r="I2" s="40"/>
    </row>
    <row r="3" spans="4:11" ht="21.75" customHeight="1">
      <c r="D3" s="455" t="s">
        <v>222</v>
      </c>
      <c r="E3" s="455"/>
      <c r="F3" s="455"/>
      <c r="G3" s="455"/>
      <c r="H3" s="455"/>
      <c r="I3" s="455"/>
    </row>
    <row r="4" spans="4:11" ht="18.75">
      <c r="D4" s="456" t="s">
        <v>135</v>
      </c>
      <c r="E4" s="456"/>
      <c r="F4" s="456"/>
      <c r="G4" s="456"/>
      <c r="H4" s="456"/>
      <c r="I4" s="456"/>
    </row>
    <row r="5" spans="4:11">
      <c r="D5" s="41"/>
      <c r="E5" s="41"/>
      <c r="F5" s="42"/>
      <c r="G5" s="40"/>
      <c r="H5" s="40"/>
      <c r="I5" s="40"/>
    </row>
    <row r="6" spans="4:11">
      <c r="D6" s="40"/>
      <c r="E6" s="40"/>
      <c r="F6" s="42"/>
      <c r="G6" s="40"/>
      <c r="H6" s="40"/>
      <c r="I6" s="43" t="s">
        <v>175</v>
      </c>
    </row>
    <row r="7" spans="4:11" ht="47.25">
      <c r="D7" s="219" t="s">
        <v>136</v>
      </c>
      <c r="E7" s="220" t="s">
        <v>180</v>
      </c>
      <c r="F7" s="220" t="s">
        <v>223</v>
      </c>
      <c r="G7" s="220" t="s">
        <v>224</v>
      </c>
      <c r="H7" s="220" t="s">
        <v>181</v>
      </c>
      <c r="I7" s="220" t="s">
        <v>182</v>
      </c>
      <c r="J7" s="36"/>
    </row>
    <row r="8" spans="4:11">
      <c r="D8" s="216" t="s">
        <v>67</v>
      </c>
      <c r="E8" s="216">
        <v>1</v>
      </c>
      <c r="F8" s="216">
        <v>2</v>
      </c>
      <c r="G8" s="216">
        <v>3</v>
      </c>
      <c r="H8" s="216">
        <v>4</v>
      </c>
      <c r="I8" s="216">
        <v>5</v>
      </c>
    </row>
    <row r="9" spans="4:11">
      <c r="D9" s="217" t="s">
        <v>183</v>
      </c>
      <c r="E9" s="215">
        <v>9886131</v>
      </c>
      <c r="F9" s="215">
        <v>9833024</v>
      </c>
      <c r="G9" s="215">
        <v>10052509</v>
      </c>
      <c r="H9" s="214">
        <v>102.23</v>
      </c>
      <c r="I9" s="215">
        <v>219485</v>
      </c>
      <c r="K9" s="34"/>
    </row>
    <row r="10" spans="4:11">
      <c r="D10" s="457" t="s">
        <v>9</v>
      </c>
      <c r="E10" s="458"/>
      <c r="F10" s="458"/>
      <c r="G10" s="458"/>
      <c r="H10" s="458"/>
      <c r="I10" s="459"/>
      <c r="K10" s="34"/>
    </row>
    <row r="11" spans="4:11">
      <c r="D11" s="218" t="s">
        <v>10</v>
      </c>
      <c r="E11" s="386">
        <v>782275</v>
      </c>
      <c r="F11" s="386">
        <v>829786</v>
      </c>
      <c r="G11" s="386">
        <v>863147</v>
      </c>
      <c r="H11" s="387">
        <v>104.02043418423546</v>
      </c>
      <c r="I11" s="386">
        <v>33361</v>
      </c>
      <c r="K11" s="34"/>
    </row>
    <row r="12" spans="4:11">
      <c r="D12" s="218" t="s">
        <v>11</v>
      </c>
      <c r="E12" s="386">
        <v>5100975</v>
      </c>
      <c r="F12" s="386">
        <v>4854117</v>
      </c>
      <c r="G12" s="386">
        <v>4764391</v>
      </c>
      <c r="H12" s="387">
        <v>98.151548469062448</v>
      </c>
      <c r="I12" s="386">
        <v>-89726</v>
      </c>
      <c r="K12" s="34"/>
    </row>
    <row r="13" spans="4:11">
      <c r="D13" s="218" t="s">
        <v>74</v>
      </c>
      <c r="E13" s="386">
        <v>1672776</v>
      </c>
      <c r="F13" s="386">
        <v>1715648</v>
      </c>
      <c r="G13" s="386">
        <v>1840524</v>
      </c>
      <c r="H13" s="387">
        <v>107.27864923340917</v>
      </c>
      <c r="I13" s="386">
        <v>124876</v>
      </c>
      <c r="K13" s="34"/>
    </row>
    <row r="14" spans="4:11">
      <c r="D14" s="221" t="s">
        <v>184</v>
      </c>
      <c r="E14" s="386">
        <v>6773751</v>
      </c>
      <c r="F14" s="386">
        <v>6569765</v>
      </c>
      <c r="G14" s="386">
        <v>6604915</v>
      </c>
      <c r="H14" s="387">
        <v>100.53502674753207</v>
      </c>
      <c r="I14" s="386">
        <v>35150</v>
      </c>
      <c r="K14" s="34"/>
    </row>
    <row r="15" spans="4:11">
      <c r="D15" s="218" t="s">
        <v>13</v>
      </c>
      <c r="E15" s="386">
        <v>211355</v>
      </c>
      <c r="F15" s="386">
        <v>220601</v>
      </c>
      <c r="G15" s="386">
        <v>234883</v>
      </c>
      <c r="H15" s="387">
        <v>106.47413203022651</v>
      </c>
      <c r="I15" s="386">
        <v>14282</v>
      </c>
      <c r="K15" s="34"/>
    </row>
    <row r="16" spans="4:11">
      <c r="D16" s="218" t="s">
        <v>14</v>
      </c>
      <c r="E16" s="386">
        <v>60370</v>
      </c>
      <c r="F16" s="386">
        <v>60469</v>
      </c>
      <c r="G16" s="386">
        <v>66610</v>
      </c>
      <c r="H16" s="387">
        <v>110.15561692768195</v>
      </c>
      <c r="I16" s="386">
        <v>6141</v>
      </c>
      <c r="K16" s="34"/>
    </row>
    <row r="17" spans="4:11">
      <c r="D17" s="218" t="s">
        <v>15</v>
      </c>
      <c r="E17" s="386">
        <v>509858</v>
      </c>
      <c r="F17" s="386">
        <v>528449</v>
      </c>
      <c r="G17" s="386">
        <v>572958</v>
      </c>
      <c r="H17" s="387">
        <v>108.42257247151569</v>
      </c>
      <c r="I17" s="386">
        <v>44509</v>
      </c>
      <c r="K17" s="34"/>
    </row>
    <row r="18" spans="4:11">
      <c r="D18" s="218" t="s">
        <v>16</v>
      </c>
      <c r="E18" s="386">
        <v>1327822</v>
      </c>
      <c r="F18" s="386">
        <v>1393217</v>
      </c>
      <c r="G18" s="386">
        <v>1467223</v>
      </c>
      <c r="H18" s="387">
        <v>105.31187891046405</v>
      </c>
      <c r="I18" s="386">
        <v>74006</v>
      </c>
      <c r="K18" s="34"/>
    </row>
    <row r="19" spans="4:11">
      <c r="D19" s="217" t="s">
        <v>19</v>
      </c>
      <c r="E19" s="386">
        <v>219316</v>
      </c>
      <c r="F19" s="386">
        <v>229448</v>
      </c>
      <c r="G19" s="386">
        <v>241266</v>
      </c>
      <c r="H19" s="387">
        <v>105.15062236323698</v>
      </c>
      <c r="I19" s="386">
        <v>11818</v>
      </c>
      <c r="K19" s="34"/>
    </row>
    <row r="20" spans="4:11">
      <c r="D20" s="457" t="s">
        <v>137</v>
      </c>
      <c r="E20" s="458"/>
      <c r="F20" s="458"/>
      <c r="G20" s="458"/>
      <c r="H20" s="458"/>
      <c r="I20" s="459"/>
      <c r="K20" s="34"/>
    </row>
    <row r="21" spans="4:11">
      <c r="D21" s="218" t="s">
        <v>138</v>
      </c>
      <c r="E21" s="386">
        <v>215713</v>
      </c>
      <c r="F21" s="386">
        <v>225219</v>
      </c>
      <c r="G21" s="386">
        <v>237309</v>
      </c>
      <c r="H21" s="387">
        <v>105.36810837451547</v>
      </c>
      <c r="I21" s="386">
        <v>12090</v>
      </c>
      <c r="K21" s="34"/>
    </row>
    <row r="22" spans="4:11">
      <c r="D22" s="218" t="s">
        <v>185</v>
      </c>
      <c r="E22" s="386">
        <v>2292</v>
      </c>
      <c r="F22" s="386">
        <v>2396</v>
      </c>
      <c r="G22" s="386">
        <v>2600</v>
      </c>
      <c r="H22" s="387">
        <v>108.51419031719533</v>
      </c>
      <c r="I22" s="386">
        <v>204</v>
      </c>
      <c r="K22" s="34"/>
    </row>
    <row r="23" spans="4:11">
      <c r="D23" s="218" t="s">
        <v>186</v>
      </c>
      <c r="E23" s="386">
        <v>103</v>
      </c>
      <c r="F23" s="386">
        <v>136</v>
      </c>
      <c r="G23" s="386">
        <v>103</v>
      </c>
      <c r="H23" s="387">
        <v>75.735294117647058</v>
      </c>
      <c r="I23" s="386">
        <v>-33</v>
      </c>
      <c r="K23" s="34"/>
    </row>
    <row r="24" spans="4:11" ht="31.5">
      <c r="D24" s="218" t="s">
        <v>187</v>
      </c>
      <c r="E24" s="386">
        <v>19</v>
      </c>
      <c r="F24" s="386">
        <v>15</v>
      </c>
      <c r="G24" s="386">
        <v>23</v>
      </c>
      <c r="H24" s="387">
        <v>153.33333333333334</v>
      </c>
      <c r="I24" s="386">
        <v>8</v>
      </c>
      <c r="K24" s="34"/>
    </row>
    <row r="25" spans="4:11">
      <c r="D25" s="218" t="s">
        <v>188</v>
      </c>
      <c r="E25" s="386">
        <v>1189</v>
      </c>
      <c r="F25" s="386">
        <v>1682</v>
      </c>
      <c r="G25" s="386">
        <v>1231</v>
      </c>
      <c r="H25" s="387">
        <v>73.18668252080856</v>
      </c>
      <c r="I25" s="386">
        <v>-451</v>
      </c>
      <c r="K25" s="34"/>
    </row>
    <row r="26" spans="4:11">
      <c r="D26" s="218" t="s">
        <v>192</v>
      </c>
      <c r="E26" s="386">
        <v>0</v>
      </c>
      <c r="F26" s="386">
        <v>0</v>
      </c>
      <c r="G26" s="386">
        <v>0</v>
      </c>
      <c r="H26" s="387">
        <v>0</v>
      </c>
      <c r="I26" s="386">
        <v>0</v>
      </c>
      <c r="K26" s="34"/>
    </row>
    <row r="27" spans="4:11">
      <c r="D27" s="217" t="s">
        <v>149</v>
      </c>
      <c r="E27" s="386">
        <v>1384</v>
      </c>
      <c r="F27" s="386">
        <v>1289</v>
      </c>
      <c r="G27" s="386">
        <v>1507</v>
      </c>
      <c r="H27" s="387">
        <v>116.9123351435221</v>
      </c>
      <c r="I27" s="386">
        <v>218</v>
      </c>
      <c r="K27" s="34"/>
    </row>
    <row r="28" spans="4:11">
      <c r="D28" s="217" t="s">
        <v>189</v>
      </c>
      <c r="E28" s="384">
        <v>656734</v>
      </c>
      <c r="F28" s="384">
        <v>781021</v>
      </c>
      <c r="G28" s="384">
        <v>845917</v>
      </c>
      <c r="H28" s="385">
        <v>108.30912357030094</v>
      </c>
      <c r="I28" s="384">
        <v>64896</v>
      </c>
      <c r="K28" s="34"/>
    </row>
    <row r="29" spans="4:11">
      <c r="D29" s="457" t="s">
        <v>9</v>
      </c>
      <c r="E29" s="458"/>
      <c r="F29" s="458"/>
      <c r="G29" s="458"/>
      <c r="H29" s="458"/>
      <c r="I29" s="459"/>
      <c r="K29" s="34"/>
    </row>
    <row r="30" spans="4:11">
      <c r="D30" s="218" t="s">
        <v>10</v>
      </c>
      <c r="E30" s="386">
        <v>59152</v>
      </c>
      <c r="F30" s="386">
        <v>65000</v>
      </c>
      <c r="G30" s="386">
        <v>83655</v>
      </c>
      <c r="H30" s="387">
        <v>128.69999999999999</v>
      </c>
      <c r="I30" s="386">
        <v>18655</v>
      </c>
      <c r="K30" s="34"/>
    </row>
    <row r="31" spans="4:11">
      <c r="D31" s="218" t="s">
        <v>11</v>
      </c>
      <c r="E31" s="386">
        <v>175469</v>
      </c>
      <c r="F31" s="386">
        <v>392010</v>
      </c>
      <c r="G31" s="386">
        <v>329353</v>
      </c>
      <c r="H31" s="387">
        <v>84.016479171449703</v>
      </c>
      <c r="I31" s="386">
        <v>-62657</v>
      </c>
      <c r="K31" s="34"/>
    </row>
    <row r="32" spans="4:11">
      <c r="D32" s="218" t="s">
        <v>74</v>
      </c>
      <c r="E32" s="386">
        <v>70279</v>
      </c>
      <c r="F32" s="386">
        <v>230597</v>
      </c>
      <c r="G32" s="386">
        <v>84996</v>
      </c>
      <c r="H32" s="387">
        <v>36.859109181819363</v>
      </c>
      <c r="I32" s="386">
        <v>-145601</v>
      </c>
      <c r="K32" s="34"/>
    </row>
    <row r="33" spans="4:11">
      <c r="D33" s="221" t="s">
        <v>184</v>
      </c>
      <c r="E33" s="386">
        <v>245748</v>
      </c>
      <c r="F33" s="386">
        <v>622607</v>
      </c>
      <c r="G33" s="386">
        <v>414349</v>
      </c>
      <c r="H33" s="387">
        <v>66.550649125371223</v>
      </c>
      <c r="I33" s="386">
        <v>-208258</v>
      </c>
      <c r="K33" s="34"/>
    </row>
    <row r="34" spans="4:11">
      <c r="D34" s="218" t="s">
        <v>13</v>
      </c>
      <c r="E34" s="386">
        <v>25756</v>
      </c>
      <c r="F34" s="386">
        <v>5000</v>
      </c>
      <c r="G34" s="386">
        <v>26312</v>
      </c>
      <c r="H34" s="387">
        <v>526.24</v>
      </c>
      <c r="I34" s="386">
        <v>21312</v>
      </c>
      <c r="K34" s="34"/>
    </row>
    <row r="35" spans="4:11">
      <c r="D35" s="218" t="s">
        <v>14</v>
      </c>
      <c r="E35" s="386">
        <v>10181</v>
      </c>
      <c r="F35" s="386">
        <v>3000</v>
      </c>
      <c r="G35" s="386">
        <v>10646</v>
      </c>
      <c r="H35" s="387">
        <v>354.86666666666667</v>
      </c>
      <c r="I35" s="386">
        <v>7646</v>
      </c>
      <c r="K35" s="34"/>
    </row>
    <row r="36" spans="4:11">
      <c r="D36" s="218" t="s">
        <v>15</v>
      </c>
      <c r="E36" s="386">
        <v>45725</v>
      </c>
      <c r="F36" s="386">
        <v>40000</v>
      </c>
      <c r="G36" s="386">
        <v>53343</v>
      </c>
      <c r="H36" s="387">
        <v>133.35749999999999</v>
      </c>
      <c r="I36" s="386">
        <v>13343</v>
      </c>
      <c r="K36" s="34"/>
    </row>
    <row r="37" spans="4:11">
      <c r="D37" s="218" t="s">
        <v>16</v>
      </c>
      <c r="E37" s="386">
        <v>245403</v>
      </c>
      <c r="F37" s="386">
        <v>43255</v>
      </c>
      <c r="G37" s="386">
        <v>255324</v>
      </c>
      <c r="H37" s="387">
        <v>590.27626863946364</v>
      </c>
      <c r="I37" s="386">
        <v>212069</v>
      </c>
      <c r="K37" s="34"/>
    </row>
    <row r="38" spans="4:11">
      <c r="D38" s="217" t="s">
        <v>19</v>
      </c>
      <c r="E38" s="386">
        <v>23865</v>
      </c>
      <c r="F38" s="386">
        <v>0</v>
      </c>
      <c r="G38" s="386">
        <v>0</v>
      </c>
      <c r="H38" s="387">
        <v>0</v>
      </c>
      <c r="I38" s="386">
        <v>0</v>
      </c>
      <c r="K38" s="34"/>
    </row>
    <row r="39" spans="4:11">
      <c r="D39" s="457" t="s">
        <v>51</v>
      </c>
      <c r="E39" s="458"/>
      <c r="F39" s="458"/>
      <c r="G39" s="458"/>
      <c r="H39" s="458"/>
      <c r="I39" s="459"/>
      <c r="K39" s="34"/>
    </row>
    <row r="40" spans="4:11">
      <c r="D40" s="218" t="s">
        <v>191</v>
      </c>
      <c r="E40" s="386">
        <v>0</v>
      </c>
      <c r="F40" s="388">
        <v>0</v>
      </c>
      <c r="G40" s="388">
        <v>0</v>
      </c>
      <c r="H40" s="387">
        <v>0</v>
      </c>
      <c r="I40" s="386">
        <v>0</v>
      </c>
      <c r="K40" s="34"/>
    </row>
    <row r="41" spans="4:11">
      <c r="D41" s="217" t="s">
        <v>149</v>
      </c>
      <c r="E41" s="389">
        <v>904</v>
      </c>
      <c r="F41" s="389">
        <v>2159</v>
      </c>
      <c r="G41" s="389">
        <v>2288</v>
      </c>
      <c r="H41" s="387">
        <v>105.97498842056507</v>
      </c>
      <c r="I41" s="386">
        <v>129</v>
      </c>
      <c r="K41" s="34"/>
    </row>
    <row r="42" spans="4:11">
      <c r="D42" s="217" t="s">
        <v>139</v>
      </c>
      <c r="E42" s="384">
        <v>10542865</v>
      </c>
      <c r="F42" s="384">
        <v>10614045</v>
      </c>
      <c r="G42" s="384">
        <v>10898426</v>
      </c>
      <c r="H42" s="385">
        <v>102.67928956396926</v>
      </c>
      <c r="I42" s="384">
        <v>284381</v>
      </c>
      <c r="K42" s="34"/>
    </row>
    <row r="43" spans="4:11">
      <c r="D43" s="457" t="s">
        <v>9</v>
      </c>
      <c r="E43" s="458"/>
      <c r="F43" s="458"/>
      <c r="G43" s="458"/>
      <c r="H43" s="458"/>
      <c r="I43" s="459"/>
      <c r="K43" s="34"/>
    </row>
    <row r="44" spans="4:11">
      <c r="D44" s="218" t="s">
        <v>10</v>
      </c>
      <c r="E44" s="386">
        <v>841427</v>
      </c>
      <c r="F44" s="386">
        <v>894786</v>
      </c>
      <c r="G44" s="386">
        <v>946802</v>
      </c>
      <c r="H44" s="387">
        <v>105.81323355528585</v>
      </c>
      <c r="I44" s="386">
        <v>52016</v>
      </c>
      <c r="K44" s="34"/>
    </row>
    <row r="45" spans="4:11">
      <c r="D45" s="218" t="s">
        <v>11</v>
      </c>
      <c r="E45" s="386">
        <v>5276444</v>
      </c>
      <c r="F45" s="386">
        <v>5246127</v>
      </c>
      <c r="G45" s="386">
        <v>5093744</v>
      </c>
      <c r="H45" s="387">
        <v>97.095323845572167</v>
      </c>
      <c r="I45" s="386">
        <v>-152383</v>
      </c>
      <c r="K45" s="34"/>
    </row>
    <row r="46" spans="4:11">
      <c r="D46" s="218" t="s">
        <v>74</v>
      </c>
      <c r="E46" s="386">
        <v>1743055</v>
      </c>
      <c r="F46" s="386">
        <v>1946245</v>
      </c>
      <c r="G46" s="386">
        <v>1925520</v>
      </c>
      <c r="H46" s="387">
        <v>98.935128927755756</v>
      </c>
      <c r="I46" s="386">
        <v>-20725</v>
      </c>
      <c r="K46" s="34"/>
    </row>
    <row r="47" spans="4:11">
      <c r="D47" s="221" t="s">
        <v>184</v>
      </c>
      <c r="E47" s="386">
        <v>7019499</v>
      </c>
      <c r="F47" s="386">
        <v>7192372</v>
      </c>
      <c r="G47" s="386">
        <v>7019264</v>
      </c>
      <c r="H47" s="387">
        <v>97.593172322010034</v>
      </c>
      <c r="I47" s="386">
        <v>-173108</v>
      </c>
      <c r="K47" s="34"/>
    </row>
    <row r="48" spans="4:11">
      <c r="D48" s="218" t="s">
        <v>13</v>
      </c>
      <c r="E48" s="386">
        <v>237111</v>
      </c>
      <c r="F48" s="386">
        <v>225601</v>
      </c>
      <c r="G48" s="386">
        <v>261195</v>
      </c>
      <c r="H48" s="387">
        <v>115.77741233416519</v>
      </c>
      <c r="I48" s="386">
        <v>35594</v>
      </c>
      <c r="K48" s="34"/>
    </row>
    <row r="49" spans="4:11">
      <c r="D49" s="218" t="s">
        <v>14</v>
      </c>
      <c r="E49" s="386">
        <v>70551</v>
      </c>
      <c r="F49" s="386">
        <v>63469</v>
      </c>
      <c r="G49" s="386">
        <v>77256</v>
      </c>
      <c r="H49" s="387">
        <v>121.72241566749122</v>
      </c>
      <c r="I49" s="386">
        <v>13787</v>
      </c>
      <c r="K49" s="34"/>
    </row>
    <row r="50" spans="4:11">
      <c r="D50" s="218" t="s">
        <v>15</v>
      </c>
      <c r="E50" s="386">
        <v>555583</v>
      </c>
      <c r="F50" s="386">
        <v>568449</v>
      </c>
      <c r="G50" s="386">
        <v>626301</v>
      </c>
      <c r="H50" s="387">
        <v>110.17716628932411</v>
      </c>
      <c r="I50" s="386">
        <v>57852</v>
      </c>
      <c r="K50" s="34"/>
    </row>
    <row r="51" spans="4:11">
      <c r="D51" s="218" t="s">
        <v>16</v>
      </c>
      <c r="E51" s="386">
        <v>1573225</v>
      </c>
      <c r="F51" s="386">
        <v>1436472</v>
      </c>
      <c r="G51" s="386">
        <v>1722547</v>
      </c>
      <c r="H51" s="387">
        <v>119.91511146753993</v>
      </c>
      <c r="I51" s="386">
        <v>286075</v>
      </c>
      <c r="K51" s="34"/>
    </row>
    <row r="52" spans="4:11">
      <c r="D52" s="217" t="s">
        <v>19</v>
      </c>
      <c r="E52" s="386">
        <v>243181</v>
      </c>
      <c r="F52" s="386">
        <v>229448</v>
      </c>
      <c r="G52" s="386">
        <v>241266</v>
      </c>
      <c r="H52" s="387">
        <v>105.15062236323698</v>
      </c>
      <c r="I52" s="386">
        <v>11818</v>
      </c>
      <c r="K52" s="34"/>
    </row>
    <row r="53" spans="4:11">
      <c r="D53" s="457" t="s">
        <v>51</v>
      </c>
      <c r="E53" s="458"/>
      <c r="F53" s="458"/>
      <c r="G53" s="458"/>
      <c r="H53" s="458"/>
      <c r="I53" s="459"/>
      <c r="K53" s="34"/>
    </row>
    <row r="54" spans="4:11">
      <c r="D54" s="218" t="s">
        <v>191</v>
      </c>
      <c r="E54" s="388">
        <v>0</v>
      </c>
      <c r="F54" s="388">
        <v>0</v>
      </c>
      <c r="G54" s="388">
        <v>0</v>
      </c>
      <c r="H54" s="387">
        <v>0</v>
      </c>
      <c r="I54" s="386">
        <v>0</v>
      </c>
      <c r="K54" s="34"/>
    </row>
    <row r="55" spans="4:11">
      <c r="D55" s="217" t="s">
        <v>149</v>
      </c>
      <c r="E55" s="389">
        <v>2288</v>
      </c>
      <c r="F55" s="389">
        <v>3448</v>
      </c>
      <c r="G55" s="389">
        <v>3795</v>
      </c>
      <c r="H55" s="387">
        <v>110.06380510440836</v>
      </c>
      <c r="I55" s="386">
        <v>347</v>
      </c>
      <c r="K55" s="34"/>
    </row>
    <row r="56" spans="4:11">
      <c r="D56" s="217" t="s">
        <v>140</v>
      </c>
      <c r="E56" s="384">
        <v>9696948</v>
      </c>
      <c r="F56" s="384">
        <v>9903262</v>
      </c>
      <c r="G56" s="384">
        <v>9847474</v>
      </c>
      <c r="H56" s="385">
        <v>99.43667046272229</v>
      </c>
      <c r="I56" s="384">
        <v>-55788</v>
      </c>
      <c r="K56" s="34"/>
    </row>
    <row r="57" spans="4:11">
      <c r="D57" s="457" t="s">
        <v>9</v>
      </c>
      <c r="E57" s="458"/>
      <c r="F57" s="458"/>
      <c r="G57" s="458"/>
      <c r="H57" s="458"/>
      <c r="I57" s="459"/>
      <c r="K57" s="34"/>
    </row>
    <row r="58" spans="4:11">
      <c r="D58" s="218" t="s">
        <v>10</v>
      </c>
      <c r="E58" s="386">
        <v>1119872</v>
      </c>
      <c r="F58" s="386">
        <v>1059456</v>
      </c>
      <c r="G58" s="386">
        <v>1022474</v>
      </c>
      <c r="H58" s="387">
        <v>96.509340642744959</v>
      </c>
      <c r="I58" s="386">
        <v>-36982</v>
      </c>
      <c r="K58" s="34"/>
    </row>
    <row r="59" spans="4:11">
      <c r="D59" s="218" t="s">
        <v>11</v>
      </c>
      <c r="E59" s="386">
        <v>7058191</v>
      </c>
      <c r="F59" s="386">
        <v>7257036</v>
      </c>
      <c r="G59" s="386">
        <v>7302068</v>
      </c>
      <c r="H59" s="387">
        <v>100.62052882195982</v>
      </c>
      <c r="I59" s="386">
        <v>45032</v>
      </c>
      <c r="K59" s="34"/>
    </row>
    <row r="60" spans="4:11">
      <c r="D60" s="218" t="s">
        <v>74</v>
      </c>
      <c r="E60" s="386">
        <v>958059</v>
      </c>
      <c r="F60" s="386">
        <v>984366</v>
      </c>
      <c r="G60" s="386">
        <v>968516</v>
      </c>
      <c r="H60" s="387">
        <v>98.389826548255428</v>
      </c>
      <c r="I60" s="386">
        <v>-15850</v>
      </c>
      <c r="K60" s="34"/>
    </row>
    <row r="61" spans="4:11">
      <c r="D61" s="217" t="s">
        <v>184</v>
      </c>
      <c r="E61" s="386">
        <v>8016250</v>
      </c>
      <c r="F61" s="386">
        <v>8241402</v>
      </c>
      <c r="G61" s="386">
        <v>8270584</v>
      </c>
      <c r="H61" s="387">
        <v>100.35409023852981</v>
      </c>
      <c r="I61" s="386">
        <v>29182</v>
      </c>
      <c r="K61" s="34"/>
    </row>
    <row r="62" spans="4:11">
      <c r="D62" s="218" t="s">
        <v>13</v>
      </c>
      <c r="E62" s="386">
        <v>54699</v>
      </c>
      <c r="F62" s="386">
        <v>62976</v>
      </c>
      <c r="G62" s="386">
        <v>55105</v>
      </c>
      <c r="H62" s="387">
        <v>87.501587906504056</v>
      </c>
      <c r="I62" s="386">
        <v>-7871</v>
      </c>
      <c r="K62" s="34"/>
    </row>
    <row r="63" spans="4:11">
      <c r="D63" s="218" t="s">
        <v>14</v>
      </c>
      <c r="E63" s="386">
        <v>23205</v>
      </c>
      <c r="F63" s="386">
        <v>25301</v>
      </c>
      <c r="G63" s="386">
        <v>31935</v>
      </c>
      <c r="H63" s="387">
        <v>126.22030749772736</v>
      </c>
      <c r="I63" s="386">
        <v>6634</v>
      </c>
      <c r="K63" s="34"/>
    </row>
    <row r="64" spans="4:11">
      <c r="D64" s="218" t="s">
        <v>15</v>
      </c>
      <c r="E64" s="386">
        <v>289840</v>
      </c>
      <c r="F64" s="386">
        <v>304127</v>
      </c>
      <c r="G64" s="386">
        <v>259932</v>
      </c>
      <c r="H64" s="387">
        <v>85.46824188579113</v>
      </c>
      <c r="I64" s="386">
        <v>-44195</v>
      </c>
      <c r="K64" s="34"/>
    </row>
    <row r="65" spans="4:11">
      <c r="D65" s="217" t="s">
        <v>19</v>
      </c>
      <c r="E65" s="386">
        <v>193082</v>
      </c>
      <c r="F65" s="386">
        <v>210000</v>
      </c>
      <c r="G65" s="386">
        <v>207444</v>
      </c>
      <c r="H65" s="387">
        <v>98.782857142857139</v>
      </c>
      <c r="I65" s="386">
        <v>-2556</v>
      </c>
      <c r="K65" s="34"/>
    </row>
    <row r="66" spans="4:11">
      <c r="D66" s="457" t="s">
        <v>51</v>
      </c>
      <c r="E66" s="458"/>
      <c r="F66" s="458"/>
      <c r="G66" s="458"/>
      <c r="H66" s="458"/>
      <c r="I66" s="459"/>
      <c r="K66" s="34"/>
    </row>
    <row r="67" spans="4:11">
      <c r="D67" s="218" t="s">
        <v>191</v>
      </c>
      <c r="E67" s="388">
        <v>0</v>
      </c>
      <c r="F67" s="388">
        <v>0</v>
      </c>
      <c r="G67" s="388">
        <v>0</v>
      </c>
      <c r="H67" s="387">
        <v>0</v>
      </c>
      <c r="I67" s="386">
        <v>0</v>
      </c>
      <c r="K67" s="34"/>
    </row>
    <row r="68" spans="4:11">
      <c r="D68" s="217" t="s">
        <v>149</v>
      </c>
      <c r="E68" s="390">
        <v>0</v>
      </c>
      <c r="F68" s="390">
        <v>0</v>
      </c>
      <c r="G68" s="390">
        <v>0</v>
      </c>
      <c r="H68" s="387">
        <v>0</v>
      </c>
      <c r="I68" s="386">
        <v>0</v>
      </c>
      <c r="K68" s="34"/>
    </row>
    <row r="69" spans="4:11">
      <c r="D69" s="217" t="s">
        <v>141</v>
      </c>
      <c r="E69" s="384">
        <v>189183</v>
      </c>
      <c r="F69" s="384">
        <v>-70238</v>
      </c>
      <c r="G69" s="384">
        <v>205035</v>
      </c>
      <c r="H69" s="385">
        <v>-291.91463310458727</v>
      </c>
      <c r="I69" s="384">
        <v>275273</v>
      </c>
      <c r="K69" s="34"/>
    </row>
    <row r="70" spans="4:11">
      <c r="D70" s="457" t="s">
        <v>9</v>
      </c>
      <c r="E70" s="458"/>
      <c r="F70" s="458"/>
      <c r="G70" s="458"/>
      <c r="H70" s="458"/>
      <c r="I70" s="459"/>
      <c r="K70" s="34"/>
    </row>
    <row r="71" spans="4:11">
      <c r="D71" s="218" t="s">
        <v>10</v>
      </c>
      <c r="E71" s="386">
        <v>-337597</v>
      </c>
      <c r="F71" s="386">
        <v>-229670</v>
      </c>
      <c r="G71" s="386">
        <v>-159327</v>
      </c>
      <c r="H71" s="387">
        <v>69.37214263943919</v>
      </c>
      <c r="I71" s="386">
        <v>70343</v>
      </c>
      <c r="K71" s="34"/>
    </row>
    <row r="72" spans="4:11">
      <c r="D72" s="218" t="s">
        <v>11</v>
      </c>
      <c r="E72" s="386">
        <v>-1957216</v>
      </c>
      <c r="F72" s="386">
        <v>-2402919</v>
      </c>
      <c r="G72" s="386">
        <v>-2537677</v>
      </c>
      <c r="H72" s="387">
        <v>105.60809582012544</v>
      </c>
      <c r="I72" s="386">
        <v>-134758</v>
      </c>
      <c r="K72" s="34"/>
    </row>
    <row r="73" spans="4:11">
      <c r="D73" s="218" t="s">
        <v>74</v>
      </c>
      <c r="E73" s="386">
        <v>714717</v>
      </c>
      <c r="F73" s="386">
        <v>731282</v>
      </c>
      <c r="G73" s="386">
        <v>872008</v>
      </c>
      <c r="H73" s="387">
        <v>119.24373907740107</v>
      </c>
      <c r="I73" s="386">
        <v>140726</v>
      </c>
      <c r="K73" s="34"/>
    </row>
    <row r="74" spans="4:11">
      <c r="D74" s="217" t="s">
        <v>184</v>
      </c>
      <c r="E74" s="386">
        <v>-1242499</v>
      </c>
      <c r="F74" s="386">
        <v>-1671637</v>
      </c>
      <c r="G74" s="386">
        <v>-1665669</v>
      </c>
      <c r="H74" s="387">
        <v>99.642984691054338</v>
      </c>
      <c r="I74" s="386">
        <v>5968</v>
      </c>
      <c r="K74" s="34"/>
    </row>
    <row r="75" spans="4:11">
      <c r="D75" s="218" t="s">
        <v>13</v>
      </c>
      <c r="E75" s="386">
        <v>156656</v>
      </c>
      <c r="F75" s="386">
        <v>157625</v>
      </c>
      <c r="G75" s="386">
        <v>179778</v>
      </c>
      <c r="H75" s="387">
        <v>114.05424266455195</v>
      </c>
      <c r="I75" s="386">
        <v>22153</v>
      </c>
      <c r="K75" s="34"/>
    </row>
    <row r="76" spans="4:11">
      <c r="D76" s="218" t="s">
        <v>14</v>
      </c>
      <c r="E76" s="386">
        <v>37165</v>
      </c>
      <c r="F76" s="386">
        <v>35168</v>
      </c>
      <c r="G76" s="386">
        <v>34675</v>
      </c>
      <c r="H76" s="387">
        <v>98.598157415832574</v>
      </c>
      <c r="I76" s="386">
        <v>-493</v>
      </c>
      <c r="K76" s="34"/>
    </row>
    <row r="77" spans="4:11">
      <c r="D77" s="218" t="s">
        <v>15</v>
      </c>
      <c r="E77" s="386">
        <v>220018</v>
      </c>
      <c r="F77" s="386">
        <v>224322</v>
      </c>
      <c r="G77" s="386">
        <v>313026</v>
      </c>
      <c r="H77" s="387">
        <v>139.54315671222616</v>
      </c>
      <c r="I77" s="386">
        <v>88704</v>
      </c>
      <c r="K77" s="34"/>
    </row>
    <row r="78" spans="4:11">
      <c r="D78" s="218" t="s">
        <v>16</v>
      </c>
      <c r="E78" s="386">
        <v>1327822</v>
      </c>
      <c r="F78" s="386">
        <v>1393217</v>
      </c>
      <c r="G78" s="386">
        <v>1467223</v>
      </c>
      <c r="H78" s="387">
        <v>105.31187891046405</v>
      </c>
      <c r="I78" s="386">
        <v>74006</v>
      </c>
      <c r="K78" s="34"/>
    </row>
    <row r="79" spans="4:11">
      <c r="D79" s="217" t="s">
        <v>19</v>
      </c>
      <c r="E79" s="386">
        <v>26234</v>
      </c>
      <c r="F79" s="386">
        <v>19448</v>
      </c>
      <c r="G79" s="386">
        <v>33822</v>
      </c>
      <c r="H79" s="387">
        <v>173.90991361579597</v>
      </c>
      <c r="I79" s="386">
        <v>14374</v>
      </c>
      <c r="K79" s="34"/>
    </row>
    <row r="80" spans="4:11">
      <c r="D80" s="457" t="s">
        <v>51</v>
      </c>
      <c r="E80" s="458"/>
      <c r="F80" s="458"/>
      <c r="G80" s="458"/>
      <c r="H80" s="458"/>
      <c r="I80" s="459"/>
      <c r="K80" s="34"/>
    </row>
    <row r="81" spans="4:11">
      <c r="D81" s="218" t="s">
        <v>191</v>
      </c>
      <c r="E81" s="388">
        <v>0</v>
      </c>
      <c r="F81" s="388">
        <v>0</v>
      </c>
      <c r="G81" s="388">
        <v>0</v>
      </c>
      <c r="H81" s="387">
        <v>0</v>
      </c>
      <c r="I81" s="386">
        <v>0</v>
      </c>
      <c r="K81" s="34"/>
    </row>
    <row r="82" spans="4:11">
      <c r="D82" s="217" t="s">
        <v>149</v>
      </c>
      <c r="E82" s="389">
        <v>1384</v>
      </c>
      <c r="F82" s="389">
        <v>1289</v>
      </c>
      <c r="G82" s="389">
        <v>1507</v>
      </c>
      <c r="H82" s="387">
        <v>116.9123351435221</v>
      </c>
      <c r="I82" s="386">
        <v>218</v>
      </c>
      <c r="K82" s="34"/>
    </row>
    <row r="83" spans="4:11">
      <c r="D83" s="217" t="s">
        <v>142</v>
      </c>
      <c r="E83" s="384">
        <v>845917</v>
      </c>
      <c r="F83" s="384">
        <v>710783</v>
      </c>
      <c r="G83" s="384">
        <v>1050952</v>
      </c>
      <c r="H83" s="385">
        <v>147.8583477657738</v>
      </c>
      <c r="I83" s="384">
        <v>340169</v>
      </c>
      <c r="K83" s="34"/>
    </row>
    <row r="84" spans="4:11">
      <c r="D84" s="457" t="s">
        <v>9</v>
      </c>
      <c r="E84" s="458"/>
      <c r="F84" s="458"/>
      <c r="G84" s="458"/>
      <c r="H84" s="458"/>
      <c r="I84" s="459"/>
      <c r="K84" s="34"/>
    </row>
    <row r="85" spans="4:11">
      <c r="D85" s="218" t="s">
        <v>10</v>
      </c>
      <c r="E85" s="386">
        <v>83655</v>
      </c>
      <c r="F85" s="386">
        <v>65000</v>
      </c>
      <c r="G85" s="386">
        <v>94328</v>
      </c>
      <c r="H85" s="387">
        <v>145.12</v>
      </c>
      <c r="I85" s="386">
        <v>29328</v>
      </c>
      <c r="K85" s="34"/>
    </row>
    <row r="86" spans="4:11">
      <c r="D86" s="218" t="s">
        <v>11</v>
      </c>
      <c r="E86" s="386">
        <v>329353</v>
      </c>
      <c r="F86" s="386">
        <v>318008</v>
      </c>
      <c r="G86" s="386">
        <v>632676</v>
      </c>
      <c r="H86" s="387">
        <v>198.94971195693191</v>
      </c>
      <c r="I86" s="386">
        <v>314668</v>
      </c>
      <c r="K86" s="34"/>
    </row>
    <row r="87" spans="4:11">
      <c r="D87" s="218" t="s">
        <v>74</v>
      </c>
      <c r="E87" s="386">
        <v>84996</v>
      </c>
      <c r="F87" s="386">
        <v>261879</v>
      </c>
      <c r="G87" s="386">
        <v>97004</v>
      </c>
      <c r="H87" s="387">
        <v>37.041534449115815</v>
      </c>
      <c r="I87" s="386">
        <v>-164875</v>
      </c>
      <c r="K87" s="34"/>
    </row>
    <row r="88" spans="4:11">
      <c r="D88" s="217" t="s">
        <v>184</v>
      </c>
      <c r="E88" s="386">
        <v>414349</v>
      </c>
      <c r="F88" s="386">
        <v>579887</v>
      </c>
      <c r="G88" s="386">
        <v>729680</v>
      </c>
      <c r="H88" s="387">
        <v>125.83141198198959</v>
      </c>
      <c r="I88" s="386">
        <v>149793</v>
      </c>
      <c r="K88" s="34"/>
    </row>
    <row r="89" spans="4:11">
      <c r="D89" s="218" t="s">
        <v>13</v>
      </c>
      <c r="E89" s="386">
        <v>26312</v>
      </c>
      <c r="F89" s="386">
        <v>5000</v>
      </c>
      <c r="G89" s="386">
        <v>38090</v>
      </c>
      <c r="H89" s="387">
        <v>761.80000000000007</v>
      </c>
      <c r="I89" s="386">
        <v>33090</v>
      </c>
      <c r="K89" s="34"/>
    </row>
    <row r="90" spans="4:11">
      <c r="D90" s="218" t="s">
        <v>14</v>
      </c>
      <c r="E90" s="386">
        <v>10646</v>
      </c>
      <c r="F90" s="386">
        <v>3000</v>
      </c>
      <c r="G90" s="386">
        <v>11321</v>
      </c>
      <c r="H90" s="387">
        <v>377.36666666666667</v>
      </c>
      <c r="I90" s="386">
        <v>8321</v>
      </c>
      <c r="K90" s="34"/>
    </row>
    <row r="91" spans="4:11">
      <c r="D91" s="218" t="s">
        <v>15</v>
      </c>
      <c r="E91" s="386">
        <v>53343</v>
      </c>
      <c r="F91" s="386">
        <v>35000</v>
      </c>
      <c r="G91" s="386">
        <v>77369</v>
      </c>
      <c r="H91" s="387">
        <v>221.05428571428573</v>
      </c>
      <c r="I91" s="386">
        <v>42369</v>
      </c>
      <c r="K91" s="34"/>
    </row>
    <row r="92" spans="4:11">
      <c r="D92" s="218" t="s">
        <v>16</v>
      </c>
      <c r="E92" s="386">
        <v>205225</v>
      </c>
      <c r="F92" s="386">
        <v>0</v>
      </c>
      <c r="G92" s="386">
        <v>62547</v>
      </c>
      <c r="H92" s="387">
        <v>0</v>
      </c>
      <c r="I92" s="386">
        <v>62547</v>
      </c>
      <c r="K92" s="34"/>
    </row>
    <row r="93" spans="4:11">
      <c r="D93" s="217" t="s">
        <v>19</v>
      </c>
      <c r="E93" s="386">
        <v>50099</v>
      </c>
      <c r="F93" s="386">
        <v>19448</v>
      </c>
      <c r="G93" s="386">
        <v>33822</v>
      </c>
      <c r="H93" s="387">
        <v>173.90991361579597</v>
      </c>
      <c r="I93" s="386">
        <v>14374</v>
      </c>
      <c r="K93" s="34"/>
    </row>
    <row r="94" spans="4:11">
      <c r="D94" s="457" t="s">
        <v>51</v>
      </c>
      <c r="E94" s="458"/>
      <c r="F94" s="458"/>
      <c r="G94" s="458"/>
      <c r="H94" s="458"/>
      <c r="I94" s="459"/>
      <c r="K94" s="34"/>
    </row>
    <row r="95" spans="4:11">
      <c r="D95" s="218" t="s">
        <v>191</v>
      </c>
      <c r="E95" s="388">
        <v>0</v>
      </c>
      <c r="F95" s="388">
        <v>0</v>
      </c>
      <c r="G95" s="388">
        <v>0</v>
      </c>
      <c r="H95" s="387">
        <v>0</v>
      </c>
      <c r="I95" s="386">
        <v>0</v>
      </c>
      <c r="K95" s="34"/>
    </row>
    <row r="96" spans="4:11">
      <c r="D96" s="217" t="s">
        <v>149</v>
      </c>
      <c r="E96" s="389">
        <v>2288</v>
      </c>
      <c r="F96" s="389">
        <v>3448</v>
      </c>
      <c r="G96" s="389">
        <v>3795</v>
      </c>
      <c r="H96" s="387">
        <v>110.06380510440836</v>
      </c>
      <c r="I96" s="386">
        <v>347</v>
      </c>
    </row>
  </sheetData>
  <mergeCells count="14">
    <mergeCell ref="D70:I70"/>
    <mergeCell ref="D80:I80"/>
    <mergeCell ref="D84:I84"/>
    <mergeCell ref="D94:I94"/>
    <mergeCell ref="D39:I39"/>
    <mergeCell ref="D43:I43"/>
    <mergeCell ref="D53:I53"/>
    <mergeCell ref="D57:I57"/>
    <mergeCell ref="D66:I66"/>
    <mergeCell ref="D3:I3"/>
    <mergeCell ref="D4:I4"/>
    <mergeCell ref="D10:I10"/>
    <mergeCell ref="D20:I20"/>
    <mergeCell ref="D29:I29"/>
  </mergeCells>
  <pageMargins left="0.7" right="0.7" top="0.75" bottom="0.75" header="0.3" footer="0.3"/>
  <pageSetup paperSize="8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D2A00F-F568-449C-9B68-48D34EDDBB3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36E9617-379B-41C5-BAD1-663B6ADBDE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A25FB6B-BC87-4710-A2E7-0E56886B1C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11</vt:i4>
      </vt:variant>
      <vt:variant>
        <vt:lpstr>Pomenované rozsahy</vt:lpstr>
      </vt:variant>
      <vt:variant>
        <vt:i4>8</vt:i4>
      </vt:variant>
    </vt:vector>
  </HeadingPairs>
  <TitlesOfParts>
    <vt:vector size="19" baseType="lpstr">
      <vt:lpstr>1_Rámcová bilancia</vt:lpstr>
      <vt:lpstr>2_DLNM a DLHM</vt:lpstr>
      <vt:lpstr>3_Pohľ.na poist. a p. SDS</vt:lpstr>
      <vt:lpstr>4_Dl. a Kr. pohľadávky</vt:lpstr>
      <vt:lpstr>5_OP k pohľadávkam</vt:lpstr>
      <vt:lpstr>6_Rezervy</vt:lpstr>
      <vt:lpstr>7_Dl. a Kr. záväzky</vt:lpstr>
      <vt:lpstr>8_Záväzky soc.fondu</vt:lpstr>
      <vt:lpstr>9_Pln.rozpočtu P a V</vt:lpstr>
      <vt:lpstr>10_Pln.rozpočtu P a V SpF</vt:lpstr>
      <vt:lpstr>Graf č.1</vt:lpstr>
      <vt:lpstr>'1_Rámcová bilancia'!Oblasť_tlače</vt:lpstr>
      <vt:lpstr>'2_DLNM a DLHM'!Oblasť_tlače</vt:lpstr>
      <vt:lpstr>'3_Pohľ.na poist. a p. SDS'!Oblasť_tlače</vt:lpstr>
      <vt:lpstr>'4_Dl. a Kr. pohľadávky'!Oblasť_tlače</vt:lpstr>
      <vt:lpstr>'5_OP k pohľadávkam'!Oblasť_tlače</vt:lpstr>
      <vt:lpstr>'6_Rezervy'!Oblasť_tlače</vt:lpstr>
      <vt:lpstr>'8_Záväzky soc.fondu'!Oblasť_tlače</vt:lpstr>
      <vt:lpstr>'9_Pln.rozpočtu P a V'!Oblasť_tlače</vt:lpstr>
    </vt:vector>
  </TitlesOfParts>
  <Company>Sociálna poisťovňa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Šprtová Martina</dc:creator>
  <cp:lastModifiedBy>SP</cp:lastModifiedBy>
  <cp:lastPrinted>2023-05-25T11:47:23Z</cp:lastPrinted>
  <dcterms:created xsi:type="dcterms:W3CDTF">2012-02-21T10:02:33Z</dcterms:created>
  <dcterms:modified xsi:type="dcterms:W3CDTF">2023-05-25T11:48:06Z</dcterms:modified>
</cp:coreProperties>
</file>