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/>
  <mc:AlternateContent xmlns:mc="http://schemas.openxmlformats.org/markup-compatibility/2006">
    <mc:Choice Requires="x15">
      <x15ac:absPath xmlns:x15ac="http://schemas.microsoft.com/office/spreadsheetml/2010/11/ac" url="C:\Users\patrik.stur\Desktop\MŠVVŠ SR\ŠPORT\Stransparentnenie\dolozky\dolozky_nove\dolozky_13022023\"/>
    </mc:Choice>
  </mc:AlternateContent>
  <xr:revisionPtr revIDLastSave="0" documentId="13_ncr:1_{2A98B6E7-BBD7-434B-8F7A-DBD6372415BF}" xr6:coauthVersionLast="36" xr6:coauthVersionMax="36" xr10:uidLastSave="{00000000-0000-0000-0000-000000000000}"/>
  <bookViews>
    <workbookView xWindow="0" yWindow="0" windowWidth="28800" windowHeight="10425" xr2:uid="{00000000-000D-0000-FFFF-FFFF00000000}"/>
  </bookViews>
  <sheets>
    <sheet name="ŠR" sheetId="4" r:id="rId1"/>
    <sheet name="ON a PN" sheetId="3" r:id="rId2"/>
    <sheet name="Kapacity" sheetId="1" r:id="rId3"/>
  </sheets>
  <definedNames>
    <definedName name="_xlnm.Print_Area" localSheetId="1">'ON a PN'!$A$1:$M$13</definedName>
    <definedName name="_xlnm.Print_Area" localSheetId="0">ŠR!$A$1:$K$68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3" l="1"/>
  <c r="J11" i="3"/>
  <c r="K11" i="3"/>
  <c r="L11" i="3"/>
  <c r="H11" i="3"/>
  <c r="I12" i="3"/>
  <c r="J12" i="3"/>
  <c r="K12" i="3"/>
  <c r="L12" i="3"/>
  <c r="H12" i="3"/>
  <c r="L6" i="3"/>
  <c r="L7" i="3"/>
  <c r="K6" i="3"/>
  <c r="K7" i="3"/>
  <c r="J6" i="3"/>
  <c r="J7" i="3"/>
  <c r="I6" i="3"/>
  <c r="I7" i="3"/>
  <c r="H6" i="3"/>
  <c r="H7" i="3"/>
  <c r="G6" i="3"/>
  <c r="G7" i="3"/>
  <c r="F6" i="3"/>
  <c r="F7" i="3"/>
  <c r="F26" i="4" l="1"/>
  <c r="F27" i="4"/>
  <c r="F19" i="4"/>
  <c r="G19" i="4" s="1"/>
  <c r="H19" i="4" s="1"/>
  <c r="F9" i="4"/>
  <c r="G9" i="4" s="1"/>
  <c r="G27" i="4" l="1"/>
  <c r="I27" i="4" s="1"/>
  <c r="G26" i="4"/>
  <c r="G31" i="4" s="1"/>
  <c r="I31" i="4" s="1"/>
  <c r="J19" i="4"/>
  <c r="K19" i="4"/>
  <c r="I19" i="4"/>
  <c r="I9" i="4"/>
  <c r="J9" i="4"/>
  <c r="K9" i="4"/>
  <c r="H9" i="4"/>
  <c r="F16" i="4"/>
  <c r="G16" i="4" s="1"/>
  <c r="G57" i="4" s="1"/>
  <c r="F28" i="4"/>
  <c r="G28" i="4" s="1"/>
  <c r="F18" i="4"/>
  <c r="G18" i="4" s="1"/>
  <c r="F17" i="4"/>
  <c r="G17" i="4" s="1"/>
  <c r="F29" i="4"/>
  <c r="G29" i="4" s="1"/>
  <c r="F30" i="4"/>
  <c r="G30" i="4" s="1"/>
  <c r="H30" i="4" s="1"/>
  <c r="F6" i="4"/>
  <c r="G6" i="4" s="1"/>
  <c r="F8" i="4"/>
  <c r="G8" i="4" s="1"/>
  <c r="F7" i="4"/>
  <c r="G7" i="4" s="1"/>
  <c r="J27" i="4" l="1"/>
  <c r="K27" i="4"/>
  <c r="K26" i="4"/>
  <c r="I26" i="4"/>
  <c r="G32" i="4"/>
  <c r="H31" i="4"/>
  <c r="K31" i="4"/>
  <c r="J31" i="4"/>
  <c r="H26" i="4"/>
  <c r="J26" i="4"/>
  <c r="H27" i="4"/>
  <c r="G33" i="4"/>
  <c r="G60" i="4" s="1"/>
  <c r="H29" i="4"/>
  <c r="H33" i="4" s="1"/>
  <c r="H60" i="4" s="1"/>
  <c r="I29" i="4"/>
  <c r="J29" i="4"/>
  <c r="K29" i="4"/>
  <c r="K30" i="4"/>
  <c r="J30" i="4"/>
  <c r="I30" i="4"/>
  <c r="K16" i="4"/>
  <c r="J16" i="4"/>
  <c r="I16" i="4"/>
  <c r="H16" i="4"/>
  <c r="K18" i="4"/>
  <c r="J18" i="4"/>
  <c r="I18" i="4"/>
  <c r="H18" i="4"/>
  <c r="K17" i="4"/>
  <c r="J17" i="4"/>
  <c r="I17" i="4"/>
  <c r="H17" i="4"/>
  <c r="J28" i="4"/>
  <c r="J32" i="4" s="1"/>
  <c r="H28" i="4"/>
  <c r="K28" i="4"/>
  <c r="K32" i="4" s="1"/>
  <c r="I28" i="4"/>
  <c r="I32" i="4" s="1"/>
  <c r="K6" i="4"/>
  <c r="J6" i="4"/>
  <c r="I6" i="4"/>
  <c r="H6" i="4"/>
  <c r="H57" i="4" s="1"/>
  <c r="K7" i="4"/>
  <c r="J7" i="4"/>
  <c r="I7" i="4"/>
  <c r="H7" i="4"/>
  <c r="K8" i="4"/>
  <c r="J8" i="4"/>
  <c r="I8" i="4"/>
  <c r="H8" i="4"/>
  <c r="F53" i="4"/>
  <c r="G53" i="4" s="1"/>
  <c r="F52" i="4"/>
  <c r="G52" i="4" s="1"/>
  <c r="F51" i="4"/>
  <c r="G51" i="4" s="1"/>
  <c r="F41" i="4"/>
  <c r="G41" i="4" s="1"/>
  <c r="F42" i="4"/>
  <c r="G42" i="4" s="1"/>
  <c r="F40" i="4"/>
  <c r="G40" i="4" s="1"/>
  <c r="G43" i="4" s="1"/>
  <c r="F10" i="3"/>
  <c r="G10" i="3" s="1"/>
  <c r="H10" i="3" s="1"/>
  <c r="H13" i="3" s="1"/>
  <c r="F9" i="3"/>
  <c r="G9" i="3" s="1"/>
  <c r="H9" i="3" s="1"/>
  <c r="F8" i="3"/>
  <c r="G8" i="3" s="1"/>
  <c r="H8" i="3" s="1"/>
  <c r="I57" i="4" l="1"/>
  <c r="K57" i="4"/>
  <c r="J57" i="4"/>
  <c r="G44" i="4"/>
  <c r="G55" i="4"/>
  <c r="H32" i="4"/>
  <c r="J33" i="4"/>
  <c r="J60" i="4" s="1"/>
  <c r="I33" i="4"/>
  <c r="I60" i="4" s="1"/>
  <c r="K33" i="4"/>
  <c r="K60" i="4" s="1"/>
  <c r="J51" i="4"/>
  <c r="J54" i="4" s="1"/>
  <c r="I51" i="4"/>
  <c r="I54" i="4" s="1"/>
  <c r="H51" i="4"/>
  <c r="H54" i="4" s="1"/>
  <c r="K51" i="4"/>
  <c r="K54" i="4" s="1"/>
  <c r="G54" i="4"/>
  <c r="G58" i="4" s="1"/>
  <c r="J52" i="4"/>
  <c r="I52" i="4"/>
  <c r="H52" i="4"/>
  <c r="K52" i="4"/>
  <c r="I53" i="4"/>
  <c r="H53" i="4"/>
  <c r="K53" i="4"/>
  <c r="J53" i="4"/>
  <c r="J40" i="4"/>
  <c r="I40" i="4"/>
  <c r="H40" i="4"/>
  <c r="K40" i="4"/>
  <c r="J41" i="4"/>
  <c r="I41" i="4"/>
  <c r="H41" i="4"/>
  <c r="H44" i="4" s="1"/>
  <c r="K41" i="4"/>
  <c r="K44" i="4" s="1"/>
  <c r="J42" i="4"/>
  <c r="I42" i="4"/>
  <c r="H42" i="4"/>
  <c r="K42" i="4"/>
  <c r="J9" i="3"/>
  <c r="I9" i="3"/>
  <c r="L9" i="3"/>
  <c r="K9" i="3"/>
  <c r="K8" i="3"/>
  <c r="J8" i="3"/>
  <c r="I8" i="3"/>
  <c r="L8" i="3"/>
  <c r="I10" i="3"/>
  <c r="K10" i="3"/>
  <c r="J10" i="3"/>
  <c r="L10" i="3"/>
  <c r="G59" i="4" l="1"/>
  <c r="I44" i="4"/>
  <c r="J44" i="4"/>
  <c r="K43" i="4"/>
  <c r="K58" i="4" s="1"/>
  <c r="J43" i="4"/>
  <c r="J58" i="4" s="1"/>
  <c r="H43" i="4"/>
  <c r="H58" i="4" s="1"/>
  <c r="I43" i="4"/>
  <c r="I58" i="4" s="1"/>
  <c r="H55" i="4"/>
  <c r="H59" i="4" s="1"/>
  <c r="K55" i="4"/>
  <c r="K59" i="4" s="1"/>
  <c r="I55" i="4"/>
  <c r="I59" i="4" s="1"/>
  <c r="J55" i="4"/>
  <c r="J13" i="3"/>
  <c r="L13" i="3"/>
  <c r="K13" i="3"/>
  <c r="I13" i="3"/>
  <c r="J59" i="4" l="1"/>
  <c r="E8" i="1"/>
  <c r="E7" i="1"/>
  <c r="F8" i="1" l="1"/>
  <c r="F7" i="1"/>
  <c r="E9" i="1"/>
  <c r="C9" i="1"/>
  <c r="D8" i="1"/>
  <c r="D7" i="1"/>
  <c r="D9" i="1" l="1"/>
  <c r="G8" i="1"/>
  <c r="G7" i="1"/>
  <c r="I7" i="1" l="1"/>
  <c r="K7" i="1"/>
  <c r="J7" i="1"/>
  <c r="H7" i="1"/>
  <c r="I8" i="1"/>
  <c r="K8" i="1"/>
  <c r="H8" i="1"/>
  <c r="J8" i="1"/>
  <c r="G9" i="1"/>
  <c r="H9" i="1" l="1"/>
  <c r="J9" i="1"/>
  <c r="K9" i="1"/>
  <c r="I9" i="1"/>
</calcChain>
</file>

<file path=xl/sharedStrings.xml><?xml version="1.0" encoding="utf-8"?>
<sst xmlns="http://schemas.openxmlformats.org/spreadsheetml/2006/main" count="205" uniqueCount="65">
  <si>
    <t>nárast počtu detí z dôvodu právneho nároku  od septembra</t>
  </si>
  <si>
    <t>ROK</t>
  </si>
  <si>
    <t>text</t>
  </si>
  <si>
    <t>4 ročné</t>
  </si>
  <si>
    <t>3 ročné</t>
  </si>
  <si>
    <t>SPOLU</t>
  </si>
  <si>
    <t>suma na zriadenie 1miesta pre 1 dieťa (17 388 €)</t>
  </si>
  <si>
    <t>Celková suma na zriadenie tried</t>
  </si>
  <si>
    <t>počet mesiacov</t>
  </si>
  <si>
    <t>suma na dieťa a mesiac z DPFO</t>
  </si>
  <si>
    <t>a</t>
  </si>
  <si>
    <t>b</t>
  </si>
  <si>
    <t>c</t>
  </si>
  <si>
    <t>Poznámka</t>
  </si>
  <si>
    <t>3= 2/12</t>
  </si>
  <si>
    <t>4=3*c</t>
  </si>
  <si>
    <t>5=4*1</t>
  </si>
  <si>
    <t>počet nových tried ( 20 detí na triedu)</t>
  </si>
  <si>
    <t xml:space="preserve"> na príslušné  obdobie na všetky deti</t>
  </si>
  <si>
    <t>suma na dieťa a príslušné obdobie a mesiac z DPFO</t>
  </si>
  <si>
    <t>z toho:</t>
  </si>
  <si>
    <t>K</t>
  </si>
  <si>
    <t>O</t>
  </si>
  <si>
    <t>C</t>
  </si>
  <si>
    <t>S</t>
  </si>
  <si>
    <t xml:space="preserve">priemerná suma na dieťa MŠ na rok z DPFO </t>
  </si>
  <si>
    <t>5=4*2</t>
  </si>
  <si>
    <t>6=  2% z  5</t>
  </si>
  <si>
    <t>7= 89% z 5</t>
  </si>
  <si>
    <t>8= 5% z 5</t>
  </si>
  <si>
    <t>9= 4% z 5</t>
  </si>
  <si>
    <t>6= 2% z  5</t>
  </si>
  <si>
    <t>suma na zriadenie  1  triedy ( 20*17 388 €)</t>
  </si>
  <si>
    <t>3=1* 17 388€</t>
  </si>
  <si>
    <t>4=20*17 388€</t>
  </si>
  <si>
    <t>Osobné náklady a prevádzka</t>
  </si>
  <si>
    <t xml:space="preserve">mesačný príspevok na dieťa MŠ </t>
  </si>
  <si>
    <t xml:space="preserve">suma na dieťa a príslušné obdobie a mesiac </t>
  </si>
  <si>
    <t>3=c*2</t>
  </si>
  <si>
    <t>4=3*1</t>
  </si>
  <si>
    <t>nárast počtu tried</t>
  </si>
  <si>
    <t xml:space="preserve">suma na triedu </t>
  </si>
  <si>
    <t xml:space="preserve">suma na vybavenie 1  triedy </t>
  </si>
  <si>
    <t>suma na všetky nové triedy</t>
  </si>
  <si>
    <t>3=1*2</t>
  </si>
  <si>
    <t>4=3</t>
  </si>
  <si>
    <t>ŠR - Príspevok na špecifiká - dofinancovanie ON a PN od septembra do decembra - á 15 000 €</t>
  </si>
  <si>
    <t>CELKOM</t>
  </si>
  <si>
    <t>ŠR - Príspevok na špecifiká - vybavenie tried  á 10 000 €</t>
  </si>
  <si>
    <t>deti v PPV</t>
  </si>
  <si>
    <t>počet detí v PPV</t>
  </si>
  <si>
    <t>deti v HN</t>
  </si>
  <si>
    <t>ŠR - Príspevok na výchovu a vzdelávanie detí MŠ pre deti v PPV navýšenie z 43,75% na 60 % sumy ŽM</t>
  </si>
  <si>
    <t>ŽM = Životné minimum</t>
  </si>
  <si>
    <t>PPV=Povinné predprimárne vzdelávanie</t>
  </si>
  <si>
    <t>HN= Hmotná núdza</t>
  </si>
  <si>
    <t>ŠR=Štátny rozpočet</t>
  </si>
  <si>
    <t>ŠR - Príspevok na výchovu a vzdelávanie detí MŠ pre deti v HN navýšenie z 15% na 30 % sumy ŽM</t>
  </si>
  <si>
    <t>počet detí v HN</t>
  </si>
  <si>
    <t>mesačný príspevok na dieťa MŠ - rozdiel z dôvodu navýšenia %</t>
  </si>
  <si>
    <t>ŠR - Príspevok na výchovu a vzdelávanie detí MŠ v HN - nárast detí z dôvodu právneho nároku</t>
  </si>
  <si>
    <t>ON=Osobné náklady</t>
  </si>
  <si>
    <t>PN=Prevádzkové náklady</t>
  </si>
  <si>
    <t>MŠ =Materská škola</t>
  </si>
  <si>
    <t>Finančný dopad na nové kapacity MŠ z Plánu obnovy a odolnosti 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</si>
</sst>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5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1" fillId="2" borderId="18" xfId="0" applyNumberFormat="1" applyFont="1" applyFill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2" fillId="3" borderId="19" xfId="0" applyNumberFormat="1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/>
    </xf>
    <xf numFmtId="3" fontId="2" fillId="3" borderId="17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0" fillId="5" borderId="6" xfId="0" applyNumberFormat="1" applyFill="1" applyBorder="1" applyAlignment="1">
      <alignment horizontal="center" vertical="center"/>
    </xf>
    <xf numFmtId="3" fontId="0" fillId="5" borderId="2" xfId="0" applyNumberForma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1" fillId="2" borderId="16" xfId="0" applyNumberFormat="1" applyFont="1" applyFill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/>
    </xf>
    <xf numFmtId="3" fontId="3" fillId="0" borderId="19" xfId="0" applyNumberFormat="1" applyFont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3" fontId="1" fillId="2" borderId="32" xfId="0" applyNumberFormat="1" applyFont="1" applyFill="1" applyBorder="1" applyAlignment="1">
      <alignment horizontal="center" vertical="center"/>
    </xf>
    <xf numFmtId="3" fontId="3" fillId="0" borderId="33" xfId="0" applyNumberFormat="1" applyFont="1" applyBorder="1" applyAlignment="1">
      <alignment horizontal="center" vertical="center"/>
    </xf>
    <xf numFmtId="3" fontId="3" fillId="0" borderId="34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1" fillId="2" borderId="30" xfId="0" applyNumberFormat="1" applyFont="1" applyFill="1" applyBorder="1" applyAlignment="1">
      <alignment horizontal="center" vertical="center"/>
    </xf>
    <xf numFmtId="3" fontId="1" fillId="2" borderId="29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3" fontId="1" fillId="0" borderId="17" xfId="0" applyNumberFormat="1" applyFont="1" applyBorder="1" applyAlignment="1">
      <alignment horizontal="center" vertical="center"/>
    </xf>
    <xf numFmtId="3" fontId="1" fillId="0" borderId="15" xfId="0" applyNumberFormat="1" applyFont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 wrapText="1"/>
    </xf>
    <xf numFmtId="0" fontId="1" fillId="4" borderId="38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3" fontId="0" fillId="0" borderId="35" xfId="0" applyNumberFormat="1" applyBorder="1" applyAlignment="1">
      <alignment horizontal="center" vertical="center"/>
    </xf>
    <xf numFmtId="3" fontId="0" fillId="0" borderId="36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4" fillId="5" borderId="0" xfId="0" applyFont="1" applyFill="1" applyAlignment="1"/>
    <xf numFmtId="0" fontId="0" fillId="5" borderId="0" xfId="0" applyFill="1"/>
    <xf numFmtId="0" fontId="2" fillId="0" borderId="6" xfId="0" applyFont="1" applyBorder="1" applyAlignment="1">
      <alignment horizontal="center" vertical="center"/>
    </xf>
    <xf numFmtId="3" fontId="2" fillId="3" borderId="6" xfId="0" applyNumberFormat="1" applyFont="1" applyFill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40" xfId="0" applyNumberFormat="1" applyFont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4" borderId="45" xfId="0" applyFont="1" applyFill="1" applyBorder="1" applyAlignment="1">
      <alignment horizontal="center" vertical="center" wrapText="1"/>
    </xf>
    <xf numFmtId="0" fontId="1" fillId="4" borderId="44" xfId="0" applyFont="1" applyFill="1" applyBorder="1" applyAlignment="1">
      <alignment horizontal="center" vertical="center" wrapText="1"/>
    </xf>
    <xf numFmtId="0" fontId="1" fillId="4" borderId="46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7" borderId="42" xfId="0" applyFont="1" applyFill="1" applyBorder="1" applyAlignment="1">
      <alignment horizontal="center" vertical="center"/>
    </xf>
    <xf numFmtId="0" fontId="1" fillId="7" borderId="43" xfId="0" applyFont="1" applyFill="1" applyBorder="1" applyAlignment="1">
      <alignment horizontal="center" vertical="center"/>
    </xf>
    <xf numFmtId="0" fontId="1" fillId="8" borderId="42" xfId="0" applyFont="1" applyFill="1" applyBorder="1" applyAlignment="1">
      <alignment horizontal="center" vertical="center"/>
    </xf>
    <xf numFmtId="0" fontId="1" fillId="8" borderId="43" xfId="0" applyFont="1" applyFill="1" applyBorder="1" applyAlignment="1">
      <alignment horizontal="center" vertical="center"/>
    </xf>
    <xf numFmtId="0" fontId="1" fillId="8" borderId="43" xfId="0" applyFont="1" applyFill="1" applyBorder="1" applyAlignment="1">
      <alignment horizontal="center" vertical="center" wrapText="1"/>
    </xf>
    <xf numFmtId="0" fontId="1" fillId="8" borderId="44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3" fontId="1" fillId="8" borderId="4" xfId="0" applyNumberFormat="1" applyFont="1" applyFill="1" applyBorder="1" applyAlignment="1">
      <alignment horizontal="center" vertical="center"/>
    </xf>
    <xf numFmtId="3" fontId="1" fillId="8" borderId="18" xfId="0" applyNumberFormat="1" applyFont="1" applyFill="1" applyBorder="1" applyAlignment="1">
      <alignment horizontal="center" vertical="center"/>
    </xf>
    <xf numFmtId="3" fontId="1" fillId="8" borderId="3" xfId="0" applyNumberFormat="1" applyFont="1" applyFill="1" applyBorder="1" applyAlignment="1">
      <alignment horizontal="center" vertical="center"/>
    </xf>
    <xf numFmtId="3" fontId="1" fillId="8" borderId="5" xfId="0" applyNumberFormat="1" applyFont="1" applyFill="1" applyBorder="1" applyAlignment="1">
      <alignment horizontal="center" vertical="center"/>
    </xf>
    <xf numFmtId="0" fontId="1" fillId="8" borderId="29" xfId="0" applyFont="1" applyFill="1" applyBorder="1" applyAlignment="1">
      <alignment horizontal="center" vertical="center"/>
    </xf>
    <xf numFmtId="0" fontId="1" fillId="8" borderId="30" xfId="0" applyFont="1" applyFill="1" applyBorder="1" applyAlignment="1">
      <alignment horizontal="center" vertical="center"/>
    </xf>
    <xf numFmtId="3" fontId="1" fillId="8" borderId="30" xfId="0" applyNumberFormat="1" applyFont="1" applyFill="1" applyBorder="1" applyAlignment="1">
      <alignment horizontal="center" vertical="center"/>
    </xf>
    <xf numFmtId="3" fontId="1" fillId="8" borderId="16" xfId="0" applyNumberFormat="1" applyFont="1" applyFill="1" applyBorder="1" applyAlignment="1">
      <alignment horizontal="center" vertical="center"/>
    </xf>
    <xf numFmtId="3" fontId="1" fillId="8" borderId="29" xfId="0" applyNumberFormat="1" applyFont="1" applyFill="1" applyBorder="1" applyAlignment="1">
      <alignment horizontal="center" vertical="center"/>
    </xf>
    <xf numFmtId="3" fontId="1" fillId="8" borderId="12" xfId="0" applyNumberFormat="1" applyFont="1" applyFill="1" applyBorder="1" applyAlignment="1">
      <alignment horizontal="center" vertical="center"/>
    </xf>
    <xf numFmtId="3" fontId="3" fillId="8" borderId="6" xfId="0" applyNumberFormat="1" applyFont="1" applyFill="1" applyBorder="1" applyAlignment="1">
      <alignment horizontal="center" vertical="center"/>
    </xf>
    <xf numFmtId="3" fontId="3" fillId="8" borderId="1" xfId="0" applyNumberFormat="1" applyFont="1" applyFill="1" applyBorder="1" applyAlignment="1">
      <alignment horizontal="center" vertical="center"/>
    </xf>
    <xf numFmtId="3" fontId="3" fillId="8" borderId="2" xfId="0" applyNumberFormat="1" applyFont="1" applyFill="1" applyBorder="1" applyAlignment="1">
      <alignment horizontal="center" vertical="center"/>
    </xf>
    <xf numFmtId="3" fontId="1" fillId="7" borderId="36" xfId="0" applyNumberFormat="1" applyFont="1" applyFill="1" applyBorder="1" applyAlignment="1">
      <alignment horizontal="center" vertical="center"/>
    </xf>
    <xf numFmtId="3" fontId="1" fillId="7" borderId="43" xfId="0" applyNumberFormat="1" applyFont="1" applyFill="1" applyBorder="1" applyAlignment="1">
      <alignment horizontal="center" vertical="center"/>
    </xf>
    <xf numFmtId="3" fontId="1" fillId="2" borderId="36" xfId="0" applyNumberFormat="1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3" fontId="1" fillId="2" borderId="43" xfId="0" applyNumberFormat="1" applyFont="1" applyFill="1" applyBorder="1" applyAlignment="1">
      <alignment horizontal="center" vertical="center"/>
    </xf>
    <xf numFmtId="3" fontId="1" fillId="2" borderId="46" xfId="0" applyNumberFormat="1" applyFont="1" applyFill="1" applyBorder="1" applyAlignment="1">
      <alignment horizontal="center" vertical="center"/>
    </xf>
    <xf numFmtId="0" fontId="1" fillId="7" borderId="35" xfId="0" applyFont="1" applyFill="1" applyBorder="1" applyAlignment="1">
      <alignment horizontal="center" vertical="center"/>
    </xf>
    <xf numFmtId="0" fontId="1" fillId="7" borderId="36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/>
    </xf>
    <xf numFmtId="3" fontId="1" fillId="3" borderId="18" xfId="0" applyNumberFormat="1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 vertical="center"/>
    </xf>
    <xf numFmtId="3" fontId="1" fillId="3" borderId="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3" fontId="3" fillId="8" borderId="43" xfId="0" applyNumberFormat="1" applyFont="1" applyFill="1" applyBorder="1" applyAlignment="1">
      <alignment horizontal="center" vertical="center"/>
    </xf>
    <xf numFmtId="3" fontId="3" fillId="0" borderId="43" xfId="0" applyNumberFormat="1" applyFont="1" applyBorder="1" applyAlignment="1">
      <alignment horizontal="center" vertical="center"/>
    </xf>
    <xf numFmtId="3" fontId="3" fillId="0" borderId="46" xfId="0" applyNumberFormat="1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3" fontId="1" fillId="7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34" xfId="0" applyNumberFormat="1" applyFont="1" applyFill="1" applyBorder="1" applyAlignment="1">
      <alignment horizontal="center" vertical="center"/>
    </xf>
    <xf numFmtId="0" fontId="1" fillId="7" borderId="33" xfId="0" applyFont="1" applyFill="1" applyBorder="1" applyAlignment="1">
      <alignment horizontal="center" vertical="center"/>
    </xf>
    <xf numFmtId="3" fontId="1" fillId="7" borderId="20" xfId="0" applyNumberFormat="1" applyFont="1" applyFill="1" applyBorder="1" applyAlignment="1">
      <alignment horizontal="center" vertical="center"/>
    </xf>
    <xf numFmtId="3" fontId="1" fillId="7" borderId="48" xfId="0" applyNumberFormat="1" applyFont="1" applyFill="1" applyBorder="1" applyAlignment="1">
      <alignment horizontal="center" vertical="center"/>
    </xf>
    <xf numFmtId="3" fontId="1" fillId="7" borderId="49" xfId="0" applyNumberFormat="1" applyFont="1" applyFill="1" applyBorder="1" applyAlignment="1">
      <alignment horizontal="center" vertical="center"/>
    </xf>
    <xf numFmtId="3" fontId="1" fillId="7" borderId="9" xfId="0" applyNumberFormat="1" applyFont="1" applyFill="1" applyBorder="1" applyAlignment="1">
      <alignment horizontal="center" vertical="center"/>
    </xf>
    <xf numFmtId="3" fontId="1" fillId="7" borderId="34" xfId="0" applyNumberFormat="1" applyFont="1" applyFill="1" applyBorder="1" applyAlignment="1">
      <alignment horizontal="center" vertical="center"/>
    </xf>
    <xf numFmtId="3" fontId="1" fillId="7" borderId="46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Fill="1"/>
    <xf numFmtId="0" fontId="0" fillId="5" borderId="0" xfId="0" applyFont="1" applyFill="1"/>
    <xf numFmtId="0" fontId="0" fillId="0" borderId="0" xfId="0" applyFont="1" applyAlignment="1">
      <alignment horizontal="center" vertical="center"/>
    </xf>
    <xf numFmtId="0" fontId="1" fillId="6" borderId="14" xfId="0" applyFont="1" applyFill="1" applyBorder="1" applyAlignment="1">
      <alignment vertical="center"/>
    </xf>
    <xf numFmtId="0" fontId="1" fillId="6" borderId="39" xfId="0" applyFont="1" applyFill="1" applyBorder="1" applyAlignment="1">
      <alignment vertical="center"/>
    </xf>
    <xf numFmtId="0" fontId="1" fillId="6" borderId="32" xfId="0" applyFont="1" applyFill="1" applyBorder="1" applyAlignment="1">
      <alignment vertical="center"/>
    </xf>
    <xf numFmtId="0" fontId="1" fillId="6" borderId="39" xfId="0" applyFont="1" applyFill="1" applyBorder="1" applyAlignment="1"/>
    <xf numFmtId="0" fontId="1" fillId="6" borderId="32" xfId="0" applyFont="1" applyFill="1" applyBorder="1" applyAlignment="1"/>
    <xf numFmtId="0" fontId="1" fillId="8" borderId="11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 wrapText="1"/>
    </xf>
    <xf numFmtId="0" fontId="1" fillId="8" borderId="15" xfId="0" applyFont="1" applyFill="1" applyBorder="1" applyAlignment="1">
      <alignment horizontal="center" vertical="center" wrapText="1"/>
    </xf>
    <xf numFmtId="0" fontId="1" fillId="4" borderId="50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3" fontId="3" fillId="8" borderId="36" xfId="0" applyNumberFormat="1" applyFont="1" applyFill="1" applyBorder="1" applyAlignment="1">
      <alignment horizontal="center" vertical="center"/>
    </xf>
    <xf numFmtId="4" fontId="2" fillId="0" borderId="36" xfId="0" applyNumberFormat="1" applyFont="1" applyBorder="1" applyAlignment="1">
      <alignment horizontal="center" vertical="center"/>
    </xf>
    <xf numFmtId="3" fontId="2" fillId="0" borderId="36" xfId="0" applyNumberFormat="1" applyFont="1" applyBorder="1" applyAlignment="1">
      <alignment horizontal="center" vertical="center"/>
    </xf>
    <xf numFmtId="3" fontId="3" fillId="0" borderId="36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4" fontId="2" fillId="0" borderId="43" xfId="0" applyNumberFormat="1" applyFont="1" applyBorder="1" applyAlignment="1">
      <alignment horizontal="center" vertical="center"/>
    </xf>
    <xf numFmtId="3" fontId="2" fillId="0" borderId="43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1" fillId="8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Font="1" applyBorder="1"/>
    <xf numFmtId="3" fontId="3" fillId="0" borderId="0" xfId="0" applyNumberFormat="1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Fill="1"/>
    <xf numFmtId="0" fontId="5" fillId="0" borderId="0" xfId="0" applyFont="1" applyAlignment="1">
      <alignment horizontal="center" vertical="center"/>
    </xf>
    <xf numFmtId="0" fontId="1" fillId="6" borderId="14" xfId="0" applyFont="1" applyFill="1" applyBorder="1" applyAlignment="1">
      <alignment horizontal="left" vertical="center"/>
    </xf>
    <xf numFmtId="0" fontId="1" fillId="6" borderId="39" xfId="0" applyFont="1" applyFill="1" applyBorder="1" applyAlignment="1">
      <alignment horizontal="left" vertical="center"/>
    </xf>
    <xf numFmtId="0" fontId="1" fillId="6" borderId="32" xfId="0" applyFont="1" applyFill="1" applyBorder="1" applyAlignment="1">
      <alignment horizontal="left" vertical="center"/>
    </xf>
    <xf numFmtId="0" fontId="1" fillId="8" borderId="35" xfId="0" applyFont="1" applyFill="1" applyBorder="1" applyAlignment="1">
      <alignment horizontal="center" vertical="center"/>
    </xf>
    <xf numFmtId="0" fontId="1" fillId="8" borderId="33" xfId="0" applyFont="1" applyFill="1" applyBorder="1" applyAlignment="1">
      <alignment horizontal="center" vertical="center"/>
    </xf>
    <xf numFmtId="0" fontId="1" fillId="8" borderId="36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36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41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8" borderId="25" xfId="0" applyFont="1" applyFill="1" applyBorder="1" applyAlignment="1">
      <alignment horizontal="center" vertical="center" wrapText="1"/>
    </xf>
    <xf numFmtId="0" fontId="1" fillId="8" borderId="40" xfId="0" applyFont="1" applyFill="1" applyBorder="1" applyAlignment="1">
      <alignment horizontal="center" vertical="center" wrapText="1"/>
    </xf>
    <xf numFmtId="0" fontId="1" fillId="8" borderId="23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1" fillId="8" borderId="24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left" vertical="center"/>
    </xf>
    <xf numFmtId="0" fontId="4" fillId="6" borderId="39" xfId="0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left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vertical="center" wrapText="1"/>
    </xf>
    <xf numFmtId="0" fontId="1" fillId="3" borderId="30" xfId="0" applyFont="1" applyFill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8"/>
  <sheetViews>
    <sheetView tabSelected="1" zoomScaleNormal="100" workbookViewId="0">
      <selection sqref="A1:K1"/>
    </sheetView>
  </sheetViews>
  <sheetFormatPr defaultRowHeight="15" x14ac:dyDescent="0.25"/>
  <cols>
    <col min="1" max="1" width="7.42578125" customWidth="1"/>
    <col min="2" max="2" width="11.140625" customWidth="1"/>
    <col min="3" max="3" width="15.42578125" customWidth="1"/>
    <col min="4" max="4" width="17.85546875" customWidth="1"/>
    <col min="5" max="5" width="21.42578125" customWidth="1"/>
    <col min="6" max="6" width="14.85546875" customWidth="1"/>
    <col min="7" max="11" width="13" customWidth="1"/>
  </cols>
  <sheetData>
    <row r="1" spans="1:14" s="130" customFormat="1" ht="22.5" customHeight="1" thickBot="1" x14ac:dyDescent="0.3">
      <c r="A1" s="168" t="s">
        <v>52</v>
      </c>
      <c r="B1" s="169"/>
      <c r="C1" s="169"/>
      <c r="D1" s="169"/>
      <c r="E1" s="169"/>
      <c r="F1" s="169"/>
      <c r="G1" s="169"/>
      <c r="H1" s="169"/>
      <c r="I1" s="169"/>
      <c r="J1" s="169"/>
      <c r="K1" s="170"/>
    </row>
    <row r="2" spans="1:14" s="130" customFormat="1" ht="15.75" thickBot="1" x14ac:dyDescent="0.3">
      <c r="M2" s="162"/>
      <c r="N2" s="162"/>
    </row>
    <row r="3" spans="1:14" s="130" customFormat="1" x14ac:dyDescent="0.25">
      <c r="A3" s="171" t="s">
        <v>1</v>
      </c>
      <c r="B3" s="173" t="s">
        <v>2</v>
      </c>
      <c r="C3" s="175" t="s">
        <v>8</v>
      </c>
      <c r="D3" s="175" t="s">
        <v>50</v>
      </c>
      <c r="E3" s="175" t="s">
        <v>59</v>
      </c>
      <c r="F3" s="175" t="s">
        <v>37</v>
      </c>
      <c r="G3" s="177" t="s">
        <v>18</v>
      </c>
      <c r="H3" s="179" t="s">
        <v>20</v>
      </c>
      <c r="I3" s="180"/>
      <c r="J3" s="180"/>
      <c r="K3" s="181"/>
      <c r="M3" s="162"/>
      <c r="N3" s="163"/>
    </row>
    <row r="4" spans="1:14" s="130" customFormat="1" ht="42" customHeight="1" x14ac:dyDescent="0.25">
      <c r="A4" s="172"/>
      <c r="B4" s="174"/>
      <c r="C4" s="176"/>
      <c r="D4" s="176"/>
      <c r="E4" s="176"/>
      <c r="F4" s="176"/>
      <c r="G4" s="178"/>
      <c r="H4" s="18" t="s">
        <v>21</v>
      </c>
      <c r="I4" s="17" t="s">
        <v>22</v>
      </c>
      <c r="J4" s="17" t="s">
        <v>23</v>
      </c>
      <c r="K4" s="19" t="s">
        <v>24</v>
      </c>
      <c r="M4" s="164"/>
      <c r="N4" s="163"/>
    </row>
    <row r="5" spans="1:14" s="130" customFormat="1" ht="15.75" thickBot="1" x14ac:dyDescent="0.3">
      <c r="A5" s="139" t="s">
        <v>10</v>
      </c>
      <c r="B5" s="140" t="s">
        <v>11</v>
      </c>
      <c r="C5" s="141" t="s">
        <v>12</v>
      </c>
      <c r="D5" s="141">
        <v>1</v>
      </c>
      <c r="E5" s="141">
        <v>2</v>
      </c>
      <c r="F5" s="141" t="s">
        <v>38</v>
      </c>
      <c r="G5" s="142" t="s">
        <v>39</v>
      </c>
      <c r="H5" s="143" t="s">
        <v>27</v>
      </c>
      <c r="I5" s="144" t="s">
        <v>28</v>
      </c>
      <c r="J5" s="144" t="s">
        <v>29</v>
      </c>
      <c r="K5" s="145" t="s">
        <v>30</v>
      </c>
      <c r="M5" s="164"/>
      <c r="N5" s="163"/>
    </row>
    <row r="6" spans="1:14" s="130" customFormat="1" x14ac:dyDescent="0.25">
      <c r="A6" s="147">
        <v>2023</v>
      </c>
      <c r="B6" s="148" t="s">
        <v>49</v>
      </c>
      <c r="C6" s="148">
        <v>4</v>
      </c>
      <c r="D6" s="149">
        <v>66646</v>
      </c>
      <c r="E6" s="150">
        <v>22.21</v>
      </c>
      <c r="F6" s="151">
        <f>C6*E6</f>
        <v>88.84</v>
      </c>
      <c r="G6" s="152">
        <f>F6*D6</f>
        <v>5920830.6400000006</v>
      </c>
      <c r="H6" s="152">
        <f>(G6*2)/100</f>
        <v>118416.61280000002</v>
      </c>
      <c r="I6" s="152">
        <f>(G6*89)/100</f>
        <v>5269539.2696000002</v>
      </c>
      <c r="J6" s="152">
        <f>(G6*5)/100</f>
        <v>296041.53200000001</v>
      </c>
      <c r="K6" s="153">
        <f>(G6*4)/100</f>
        <v>236833.22560000003</v>
      </c>
      <c r="M6" s="164"/>
      <c r="N6" s="163"/>
    </row>
    <row r="7" spans="1:14" s="130" customFormat="1" x14ac:dyDescent="0.25">
      <c r="A7" s="102">
        <v>2024</v>
      </c>
      <c r="B7" s="22" t="s">
        <v>49</v>
      </c>
      <c r="C7" s="22">
        <v>12</v>
      </c>
      <c r="D7" s="91">
        <v>68184.210718795861</v>
      </c>
      <c r="E7" s="146">
        <v>25.01</v>
      </c>
      <c r="F7" s="5">
        <f t="shared" ref="F7:F9" si="0">C7*E7</f>
        <v>300.12</v>
      </c>
      <c r="G7" s="24">
        <f>F7*D7</f>
        <v>20463445.320925012</v>
      </c>
      <c r="H7" s="24">
        <f t="shared" ref="H7:H9" si="1">(G7*2)/100</f>
        <v>409268.90641850024</v>
      </c>
      <c r="I7" s="24">
        <f t="shared" ref="I7:I8" si="2">(G7*89)/100</f>
        <v>18212466.335623261</v>
      </c>
      <c r="J7" s="24">
        <f t="shared" ref="J7:J8" si="3">(G7*5)/100</f>
        <v>1023172.2660462506</v>
      </c>
      <c r="K7" s="35">
        <f t="shared" ref="K7:K8" si="4">(G7*4)/100</f>
        <v>818537.81283700047</v>
      </c>
      <c r="M7" s="165"/>
    </row>
    <row r="8" spans="1:14" s="130" customFormat="1" x14ac:dyDescent="0.25">
      <c r="A8" s="102">
        <v>2025</v>
      </c>
      <c r="B8" s="22" t="s">
        <v>49</v>
      </c>
      <c r="C8" s="22">
        <v>12</v>
      </c>
      <c r="D8" s="91">
        <v>67524.764726449328</v>
      </c>
      <c r="E8" s="146">
        <v>28.02</v>
      </c>
      <c r="F8" s="5">
        <f t="shared" si="0"/>
        <v>336.24</v>
      </c>
      <c r="G8" s="24">
        <f>F8*D8</f>
        <v>22704526.891621321</v>
      </c>
      <c r="H8" s="24">
        <f t="shared" si="1"/>
        <v>454090.53783242643</v>
      </c>
      <c r="I8" s="24">
        <f t="shared" si="2"/>
        <v>20207028.933542978</v>
      </c>
      <c r="J8" s="24">
        <f t="shared" si="3"/>
        <v>1135226.3445810662</v>
      </c>
      <c r="K8" s="35">
        <f t="shared" si="4"/>
        <v>908181.07566485286</v>
      </c>
      <c r="M8" s="165"/>
    </row>
    <row r="9" spans="1:14" s="130" customFormat="1" ht="15.75" thickBot="1" x14ac:dyDescent="0.3">
      <c r="A9" s="114">
        <v>2026</v>
      </c>
      <c r="B9" s="115" t="s">
        <v>49</v>
      </c>
      <c r="C9" s="115">
        <v>12</v>
      </c>
      <c r="D9" s="116">
        <v>67184.865196210361</v>
      </c>
      <c r="E9" s="154">
        <v>30.01</v>
      </c>
      <c r="F9" s="155">
        <f t="shared" si="0"/>
        <v>360.12</v>
      </c>
      <c r="G9" s="117">
        <f>F9*D9</f>
        <v>24194613.654459275</v>
      </c>
      <c r="H9" s="117">
        <f t="shared" si="1"/>
        <v>483892.27308918553</v>
      </c>
      <c r="I9" s="117">
        <f t="shared" ref="I9" si="5">(G9*89)/100</f>
        <v>21533206.152468752</v>
      </c>
      <c r="J9" s="117">
        <f t="shared" ref="J9" si="6">(G9*5)/100</f>
        <v>1209730.6827229636</v>
      </c>
      <c r="K9" s="118">
        <f t="shared" ref="K9" si="7">(G9*4)/100</f>
        <v>967784.54617837106</v>
      </c>
      <c r="M9" s="165"/>
    </row>
    <row r="10" spans="1:14" s="130" customFormat="1" ht="15.75" thickBot="1" x14ac:dyDescent="0.3">
      <c r="A10" s="112"/>
      <c r="B10" s="112"/>
      <c r="C10" s="112"/>
      <c r="D10" s="113"/>
      <c r="E10" s="113"/>
      <c r="F10" s="113"/>
      <c r="G10" s="113"/>
      <c r="H10" s="113"/>
      <c r="I10" s="113"/>
      <c r="J10" s="113"/>
      <c r="K10" s="113"/>
      <c r="M10" s="165"/>
    </row>
    <row r="11" spans="1:14" s="130" customFormat="1" ht="22.5" customHeight="1" thickBot="1" x14ac:dyDescent="0.3">
      <c r="A11" s="168" t="s">
        <v>57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70"/>
      <c r="M11" s="165"/>
    </row>
    <row r="12" spans="1:14" s="130" customFormat="1" ht="15.75" thickBot="1" x14ac:dyDescent="0.3">
      <c r="M12" s="165"/>
    </row>
    <row r="13" spans="1:14" s="130" customFormat="1" ht="15" customHeight="1" x14ac:dyDescent="0.25">
      <c r="A13" s="171" t="s">
        <v>1</v>
      </c>
      <c r="B13" s="173" t="s">
        <v>2</v>
      </c>
      <c r="C13" s="175" t="s">
        <v>8</v>
      </c>
      <c r="D13" s="175" t="s">
        <v>58</v>
      </c>
      <c r="E13" s="175" t="s">
        <v>59</v>
      </c>
      <c r="F13" s="175" t="s">
        <v>37</v>
      </c>
      <c r="G13" s="177" t="s">
        <v>18</v>
      </c>
      <c r="H13" s="179" t="s">
        <v>20</v>
      </c>
      <c r="I13" s="180"/>
      <c r="J13" s="180"/>
      <c r="K13" s="181"/>
      <c r="M13" s="165"/>
    </row>
    <row r="14" spans="1:14" s="130" customFormat="1" ht="43.5" customHeight="1" x14ac:dyDescent="0.25">
      <c r="A14" s="172"/>
      <c r="B14" s="174"/>
      <c r="C14" s="176"/>
      <c r="D14" s="176"/>
      <c r="E14" s="176"/>
      <c r="F14" s="176"/>
      <c r="G14" s="178"/>
      <c r="H14" s="18" t="s">
        <v>21</v>
      </c>
      <c r="I14" s="17" t="s">
        <v>22</v>
      </c>
      <c r="J14" s="17" t="s">
        <v>23</v>
      </c>
      <c r="K14" s="19" t="s">
        <v>24</v>
      </c>
      <c r="M14" s="165"/>
    </row>
    <row r="15" spans="1:14" s="130" customFormat="1" ht="15.75" thickBot="1" x14ac:dyDescent="0.3">
      <c r="A15" s="139" t="s">
        <v>10</v>
      </c>
      <c r="B15" s="140" t="s">
        <v>11</v>
      </c>
      <c r="C15" s="141" t="s">
        <v>12</v>
      </c>
      <c r="D15" s="141">
        <v>1</v>
      </c>
      <c r="E15" s="141">
        <v>2</v>
      </c>
      <c r="F15" s="141" t="s">
        <v>38</v>
      </c>
      <c r="G15" s="142" t="s">
        <v>39</v>
      </c>
      <c r="H15" s="143" t="s">
        <v>27</v>
      </c>
      <c r="I15" s="144" t="s">
        <v>28</v>
      </c>
      <c r="J15" s="144" t="s">
        <v>29</v>
      </c>
      <c r="K15" s="145" t="s">
        <v>30</v>
      </c>
      <c r="M15" s="165"/>
    </row>
    <row r="16" spans="1:14" s="130" customFormat="1" x14ac:dyDescent="0.25">
      <c r="A16" s="147">
        <v>2023</v>
      </c>
      <c r="B16" s="148" t="s">
        <v>51</v>
      </c>
      <c r="C16" s="148">
        <v>4</v>
      </c>
      <c r="D16" s="149">
        <v>842.61745757314384</v>
      </c>
      <c r="E16" s="150">
        <v>18.46</v>
      </c>
      <c r="F16" s="151">
        <f>C16*E16</f>
        <v>73.84</v>
      </c>
      <c r="G16" s="152">
        <f>F16*D16</f>
        <v>62218.873067200941</v>
      </c>
      <c r="H16" s="152">
        <f>(G16*2)/100</f>
        <v>1244.3774613440189</v>
      </c>
      <c r="I16" s="152">
        <f>(G16*89)/100</f>
        <v>55374.797029808833</v>
      </c>
      <c r="J16" s="152">
        <f>(G16*5)/100</f>
        <v>3110.9436533600469</v>
      </c>
      <c r="K16" s="153">
        <f>(G16*4)/100</f>
        <v>2488.7549226880378</v>
      </c>
      <c r="M16" s="165"/>
    </row>
    <row r="17" spans="1:13" s="130" customFormat="1" x14ac:dyDescent="0.25">
      <c r="A17" s="102">
        <v>2024</v>
      </c>
      <c r="B17" s="22" t="s">
        <v>51</v>
      </c>
      <c r="C17" s="22">
        <v>12</v>
      </c>
      <c r="D17" s="91">
        <v>1066.4064840289448</v>
      </c>
      <c r="E17" s="146">
        <v>20.5</v>
      </c>
      <c r="F17" s="5">
        <f t="shared" ref="F17:F19" si="8">C17*E17</f>
        <v>246</v>
      </c>
      <c r="G17" s="24">
        <f>F17*D17</f>
        <v>262335.99507112039</v>
      </c>
      <c r="H17" s="24">
        <f t="shared" ref="H17:H18" si="9">(G17*2)/100</f>
        <v>5246.7199014224079</v>
      </c>
      <c r="I17" s="24">
        <f t="shared" ref="I17:I18" si="10">(G17*89)/100</f>
        <v>233479.03561329714</v>
      </c>
      <c r="J17" s="24">
        <f t="shared" ref="J17:J18" si="11">(G17*5)/100</f>
        <v>13116.799753556019</v>
      </c>
      <c r="K17" s="35">
        <f t="shared" ref="K17:K18" si="12">(G17*4)/100</f>
        <v>10493.439802844816</v>
      </c>
      <c r="M17" s="165"/>
    </row>
    <row r="18" spans="1:13" s="130" customFormat="1" x14ac:dyDescent="0.25">
      <c r="A18" s="102">
        <v>2025</v>
      </c>
      <c r="B18" s="22" t="s">
        <v>51</v>
      </c>
      <c r="C18" s="22">
        <v>12</v>
      </c>
      <c r="D18" s="91">
        <v>1816.37853726904</v>
      </c>
      <c r="E18" s="146">
        <v>23.01</v>
      </c>
      <c r="F18" s="5">
        <f t="shared" si="8"/>
        <v>276.12</v>
      </c>
      <c r="G18" s="24">
        <f>F18*D18</f>
        <v>501538.44171072735</v>
      </c>
      <c r="H18" s="24">
        <f t="shared" si="9"/>
        <v>10030.768834214547</v>
      </c>
      <c r="I18" s="24">
        <f t="shared" si="10"/>
        <v>446369.21312254737</v>
      </c>
      <c r="J18" s="24">
        <f t="shared" si="11"/>
        <v>25076.922085536367</v>
      </c>
      <c r="K18" s="35">
        <f t="shared" si="12"/>
        <v>20061.537668429093</v>
      </c>
      <c r="M18" s="165"/>
    </row>
    <row r="19" spans="1:13" s="130" customFormat="1" ht="15.75" thickBot="1" x14ac:dyDescent="0.3">
      <c r="A19" s="114">
        <v>2026</v>
      </c>
      <c r="B19" s="115" t="s">
        <v>51</v>
      </c>
      <c r="C19" s="115">
        <v>12</v>
      </c>
      <c r="D19" s="116">
        <v>2418.3510541668884</v>
      </c>
      <c r="E19" s="154">
        <v>24.5</v>
      </c>
      <c r="F19" s="155">
        <f t="shared" si="8"/>
        <v>294</v>
      </c>
      <c r="G19" s="117">
        <f>F19*D19</f>
        <v>710995.20992506517</v>
      </c>
      <c r="H19" s="117">
        <f t="shared" ref="H19" si="13">(G19*2)/100</f>
        <v>14219.904198501303</v>
      </c>
      <c r="I19" s="117">
        <f t="shared" ref="I19" si="14">(G19*89)/100</f>
        <v>632785.73683330801</v>
      </c>
      <c r="J19" s="117">
        <f t="shared" ref="J19" si="15">(G19*5)/100</f>
        <v>35549.760496253257</v>
      </c>
      <c r="K19" s="118">
        <f t="shared" ref="K19" si="16">(G19*4)/100</f>
        <v>28439.808397002605</v>
      </c>
      <c r="M19" s="165"/>
    </row>
    <row r="20" spans="1:13" s="131" customFormat="1" ht="15.75" thickBot="1" x14ac:dyDescent="0.3">
      <c r="A20" s="112"/>
      <c r="B20" s="112"/>
      <c r="C20" s="112"/>
      <c r="D20" s="113"/>
      <c r="E20" s="113"/>
      <c r="F20" s="113"/>
      <c r="G20" s="113"/>
      <c r="H20" s="113"/>
      <c r="I20" s="113"/>
      <c r="J20" s="113"/>
      <c r="K20" s="113"/>
      <c r="M20" s="166"/>
    </row>
    <row r="21" spans="1:13" s="130" customFormat="1" ht="22.5" customHeight="1" thickBot="1" x14ac:dyDescent="0.3">
      <c r="A21" s="168" t="s">
        <v>60</v>
      </c>
      <c r="B21" s="169"/>
      <c r="C21" s="169"/>
      <c r="D21" s="169"/>
      <c r="E21" s="169"/>
      <c r="F21" s="169"/>
      <c r="G21" s="169"/>
      <c r="H21" s="169"/>
      <c r="I21" s="169"/>
      <c r="J21" s="169"/>
      <c r="K21" s="170"/>
      <c r="L21" s="132"/>
      <c r="M21" s="165"/>
    </row>
    <row r="22" spans="1:13" s="130" customFormat="1" ht="15.75" thickBot="1" x14ac:dyDescent="0.3">
      <c r="M22" s="165"/>
    </row>
    <row r="23" spans="1:13" s="133" customFormat="1" ht="24.75" customHeight="1" x14ac:dyDescent="0.25">
      <c r="A23" s="186" t="s">
        <v>1</v>
      </c>
      <c r="B23" s="188" t="s">
        <v>2</v>
      </c>
      <c r="C23" s="182" t="s">
        <v>8</v>
      </c>
      <c r="D23" s="182" t="s">
        <v>0</v>
      </c>
      <c r="E23" s="182" t="s">
        <v>36</v>
      </c>
      <c r="F23" s="182" t="s">
        <v>37</v>
      </c>
      <c r="G23" s="184" t="s">
        <v>18</v>
      </c>
      <c r="H23" s="179" t="s">
        <v>20</v>
      </c>
      <c r="I23" s="180"/>
      <c r="J23" s="180"/>
      <c r="K23" s="181"/>
      <c r="M23" s="167"/>
    </row>
    <row r="24" spans="1:13" s="133" customFormat="1" ht="43.5" customHeight="1" x14ac:dyDescent="0.25">
      <c r="A24" s="187"/>
      <c r="B24" s="189"/>
      <c r="C24" s="183"/>
      <c r="D24" s="183"/>
      <c r="E24" s="183"/>
      <c r="F24" s="183"/>
      <c r="G24" s="185"/>
      <c r="H24" s="18" t="s">
        <v>21</v>
      </c>
      <c r="I24" s="17" t="s">
        <v>22</v>
      </c>
      <c r="J24" s="17" t="s">
        <v>23</v>
      </c>
      <c r="K24" s="19" t="s">
        <v>24</v>
      </c>
      <c r="M24" s="167"/>
    </row>
    <row r="25" spans="1:13" s="130" customFormat="1" ht="20.25" customHeight="1" thickBot="1" x14ac:dyDescent="0.3">
      <c r="A25" s="74" t="s">
        <v>10</v>
      </c>
      <c r="B25" s="75" t="s">
        <v>11</v>
      </c>
      <c r="C25" s="141" t="s">
        <v>12</v>
      </c>
      <c r="D25" s="76">
        <v>1</v>
      </c>
      <c r="E25" s="76">
        <v>2</v>
      </c>
      <c r="F25" s="76" t="s">
        <v>38</v>
      </c>
      <c r="G25" s="77" t="s">
        <v>39</v>
      </c>
      <c r="H25" s="68" t="s">
        <v>27</v>
      </c>
      <c r="I25" s="69" t="s">
        <v>28</v>
      </c>
      <c r="J25" s="69" t="s">
        <v>29</v>
      </c>
      <c r="K25" s="70" t="s">
        <v>30</v>
      </c>
      <c r="M25" s="165"/>
    </row>
    <row r="26" spans="1:13" s="130" customFormat="1" ht="20.25" customHeight="1" x14ac:dyDescent="0.25">
      <c r="A26" s="101">
        <v>2024</v>
      </c>
      <c r="B26" s="101" t="s">
        <v>3</v>
      </c>
      <c r="C26" s="22">
        <v>4</v>
      </c>
      <c r="D26" s="90">
        <v>132.4</v>
      </c>
      <c r="E26" s="156">
        <v>55.866300000000003</v>
      </c>
      <c r="F26" s="59">
        <f t="shared" ref="F26:F27" si="17">C26*E26</f>
        <v>223.46520000000001</v>
      </c>
      <c r="G26" s="60">
        <f t="shared" ref="G26:G27" si="18">F26*D26</f>
        <v>29586.792480000004</v>
      </c>
      <c r="H26" s="61">
        <f t="shared" ref="H26:H27" si="19">(G26*2)/100</f>
        <v>591.73584960000005</v>
      </c>
      <c r="I26" s="62">
        <f t="shared" ref="I26:I27" si="20">(G26*89)/100</f>
        <v>26332.245307200003</v>
      </c>
      <c r="J26" s="62">
        <f t="shared" ref="J26:J27" si="21">(G26*5)/100</f>
        <v>1479.3396240000002</v>
      </c>
      <c r="K26" s="63">
        <f t="shared" ref="K26:K27" si="22">(G26*4)/100</f>
        <v>1183.4716992000001</v>
      </c>
      <c r="M26" s="165"/>
    </row>
    <row r="27" spans="1:13" s="130" customFormat="1" ht="20.25" customHeight="1" x14ac:dyDescent="0.25">
      <c r="A27" s="101">
        <v>2025</v>
      </c>
      <c r="B27" s="101" t="s">
        <v>3</v>
      </c>
      <c r="C27" s="22">
        <v>12</v>
      </c>
      <c r="D27" s="160">
        <v>132.4</v>
      </c>
      <c r="E27" s="159">
        <v>62.011593000000005</v>
      </c>
      <c r="F27" s="59">
        <f t="shared" si="17"/>
        <v>744.13911600000006</v>
      </c>
      <c r="G27" s="60">
        <f t="shared" si="18"/>
        <v>98524.018958400018</v>
      </c>
      <c r="H27" s="61">
        <f t="shared" si="19"/>
        <v>1970.4803791680004</v>
      </c>
      <c r="I27" s="62">
        <f t="shared" si="20"/>
        <v>87686.37687297602</v>
      </c>
      <c r="J27" s="62">
        <f t="shared" si="21"/>
        <v>4926.2009479200005</v>
      </c>
      <c r="K27" s="63">
        <f t="shared" si="22"/>
        <v>3940.9607583360007</v>
      </c>
      <c r="M27" s="165"/>
    </row>
    <row r="28" spans="1:13" s="130" customFormat="1" ht="21" customHeight="1" x14ac:dyDescent="0.25">
      <c r="A28" s="101">
        <v>2025</v>
      </c>
      <c r="B28" s="57" t="s">
        <v>4</v>
      </c>
      <c r="C28" s="22">
        <v>4</v>
      </c>
      <c r="D28" s="90">
        <v>1210.4000000000001</v>
      </c>
      <c r="E28" s="159">
        <v>62.011593000000005</v>
      </c>
      <c r="F28" s="59">
        <f>C28*E28</f>
        <v>248.04637200000002</v>
      </c>
      <c r="G28" s="60">
        <f>F28*D28</f>
        <v>300235.32866880007</v>
      </c>
      <c r="H28" s="61">
        <f>(G28*2)/100</f>
        <v>6004.706573376001</v>
      </c>
      <c r="I28" s="62">
        <f>(G28*89)/100</f>
        <v>267209.44251523202</v>
      </c>
      <c r="J28" s="62">
        <f>(G28*5)/100</f>
        <v>15011.766433440005</v>
      </c>
      <c r="K28" s="63">
        <f>(G28*4)/100</f>
        <v>12009.413146752002</v>
      </c>
      <c r="M28" s="165"/>
    </row>
    <row r="29" spans="1:13" s="130" customFormat="1" ht="21" customHeight="1" x14ac:dyDescent="0.25">
      <c r="A29" s="102">
        <v>2026</v>
      </c>
      <c r="B29" s="22" t="s">
        <v>3</v>
      </c>
      <c r="C29" s="22">
        <v>12</v>
      </c>
      <c r="D29" s="91">
        <v>132</v>
      </c>
      <c r="E29" s="156">
        <v>68.832868230000017</v>
      </c>
      <c r="F29" s="59">
        <f t="shared" ref="F29:F30" si="23">C29*E29</f>
        <v>825.99441876000014</v>
      </c>
      <c r="G29" s="30">
        <f>F29*D29</f>
        <v>109031.26327632002</v>
      </c>
      <c r="H29" s="34">
        <f t="shared" ref="H29:H31" si="24">(G29*2)/100</f>
        <v>2180.6252655264007</v>
      </c>
      <c r="I29" s="24">
        <f t="shared" ref="I29:I31" si="25">(G29*89)/100</f>
        <v>97037.824315924809</v>
      </c>
      <c r="J29" s="24">
        <f t="shared" ref="J29:J31" si="26">(G29*5)/100</f>
        <v>5451.5631638160012</v>
      </c>
      <c r="K29" s="35">
        <f t="shared" ref="K29:K31" si="27">(G29*4)/100</f>
        <v>4361.2505310528013</v>
      </c>
      <c r="M29" s="165"/>
    </row>
    <row r="30" spans="1:13" s="130" customFormat="1" ht="21" customHeight="1" thickBot="1" x14ac:dyDescent="0.3">
      <c r="A30" s="103">
        <v>2026</v>
      </c>
      <c r="B30" s="37" t="s">
        <v>4</v>
      </c>
      <c r="C30" s="37">
        <v>4</v>
      </c>
      <c r="D30" s="92">
        <v>1205.2</v>
      </c>
      <c r="E30" s="157">
        <v>68.832868230000017</v>
      </c>
      <c r="F30" s="158">
        <f t="shared" si="23"/>
        <v>275.33147292000007</v>
      </c>
      <c r="G30" s="15">
        <f>F30*D30</f>
        <v>331829.49116318411</v>
      </c>
      <c r="H30" s="36">
        <f t="shared" si="24"/>
        <v>6636.5898232636819</v>
      </c>
      <c r="I30" s="27">
        <f t="shared" si="25"/>
        <v>295328.24713523383</v>
      </c>
      <c r="J30" s="27">
        <f t="shared" si="26"/>
        <v>16591.474558159207</v>
      </c>
      <c r="K30" s="20">
        <f t="shared" si="27"/>
        <v>13273.179646527364</v>
      </c>
      <c r="M30" s="165"/>
    </row>
    <row r="31" spans="1:13" s="130" customFormat="1" ht="21" customHeight="1" thickBot="1" x14ac:dyDescent="0.3">
      <c r="A31" s="78">
        <v>2024</v>
      </c>
      <c r="B31" s="79" t="s">
        <v>5</v>
      </c>
      <c r="C31" s="79"/>
      <c r="D31" s="80"/>
      <c r="E31" s="80"/>
      <c r="F31" s="80"/>
      <c r="G31" s="81">
        <f>G26</f>
        <v>29586.792480000004</v>
      </c>
      <c r="H31" s="81">
        <f t="shared" si="24"/>
        <v>591.73584960000005</v>
      </c>
      <c r="I31" s="81">
        <f t="shared" si="25"/>
        <v>26332.245307200003</v>
      </c>
      <c r="J31" s="81">
        <f t="shared" si="26"/>
        <v>1479.3396240000002</v>
      </c>
      <c r="K31" s="83">
        <f t="shared" si="27"/>
        <v>1183.4716992000001</v>
      </c>
      <c r="M31" s="165"/>
    </row>
    <row r="32" spans="1:13" s="130" customFormat="1" ht="21" customHeight="1" thickBot="1" x14ac:dyDescent="0.3">
      <c r="A32" s="78">
        <v>2025</v>
      </c>
      <c r="B32" s="79" t="s">
        <v>5</v>
      </c>
      <c r="C32" s="85"/>
      <c r="D32" s="80"/>
      <c r="E32" s="80"/>
      <c r="F32" s="80"/>
      <c r="G32" s="81">
        <f>SUM(G27:G28)</f>
        <v>398759.34762720007</v>
      </c>
      <c r="H32" s="81">
        <f t="shared" ref="H32:K32" si="28">SUM(H27:H28)</f>
        <v>7975.1869525440015</v>
      </c>
      <c r="I32" s="81">
        <f t="shared" si="28"/>
        <v>354895.81938820804</v>
      </c>
      <c r="J32" s="81">
        <f t="shared" si="28"/>
        <v>19937.967381360006</v>
      </c>
      <c r="K32" s="83">
        <f t="shared" si="28"/>
        <v>15950.373905088003</v>
      </c>
      <c r="M32" s="165"/>
    </row>
    <row r="33" spans="1:13" s="130" customFormat="1" ht="21" customHeight="1" thickBot="1" x14ac:dyDescent="0.3">
      <c r="A33" s="84">
        <v>2026</v>
      </c>
      <c r="B33" s="85" t="s">
        <v>5</v>
      </c>
      <c r="C33" s="85"/>
      <c r="D33" s="86"/>
      <c r="E33" s="86"/>
      <c r="F33" s="86"/>
      <c r="G33" s="87">
        <f>SUM(G29:G30)</f>
        <v>440860.75443950412</v>
      </c>
      <c r="H33" s="88">
        <f>H29+H30</f>
        <v>8817.2150887900825</v>
      </c>
      <c r="I33" s="86">
        <f t="shared" ref="I33:K33" si="29">I29+I30</f>
        <v>392366.07145115861</v>
      </c>
      <c r="J33" s="86">
        <f t="shared" si="29"/>
        <v>22043.037721975208</v>
      </c>
      <c r="K33" s="89">
        <f t="shared" si="29"/>
        <v>17634.430177580165</v>
      </c>
      <c r="M33" s="165"/>
    </row>
    <row r="34" spans="1:13" s="130" customFormat="1" ht="15.75" thickBot="1" x14ac:dyDescent="0.3">
      <c r="M34" s="165"/>
    </row>
    <row r="35" spans="1:13" s="130" customFormat="1" ht="22.5" customHeight="1" thickBot="1" x14ac:dyDescent="0.3">
      <c r="A35" s="168" t="s">
        <v>48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70"/>
      <c r="M35" s="165"/>
    </row>
    <row r="36" spans="1:13" s="130" customFormat="1" ht="15.75" thickBot="1" x14ac:dyDescent="0.3">
      <c r="M36" s="165"/>
    </row>
    <row r="37" spans="1:13" s="130" customFormat="1" ht="15" customHeight="1" x14ac:dyDescent="0.25">
      <c r="A37" s="171" t="s">
        <v>1</v>
      </c>
      <c r="B37" s="173" t="s">
        <v>2</v>
      </c>
      <c r="C37" s="175" t="s">
        <v>8</v>
      </c>
      <c r="D37" s="175" t="s">
        <v>40</v>
      </c>
      <c r="E37" s="175" t="s">
        <v>42</v>
      </c>
      <c r="F37" s="175" t="s">
        <v>43</v>
      </c>
      <c r="G37" s="175" t="s">
        <v>41</v>
      </c>
      <c r="H37" s="179" t="s">
        <v>20</v>
      </c>
      <c r="I37" s="180"/>
      <c r="J37" s="180"/>
      <c r="K37" s="181"/>
      <c r="M37" s="165"/>
    </row>
    <row r="38" spans="1:13" s="130" customFormat="1" x14ac:dyDescent="0.25">
      <c r="A38" s="172"/>
      <c r="B38" s="174"/>
      <c r="C38" s="176"/>
      <c r="D38" s="176"/>
      <c r="E38" s="176"/>
      <c r="F38" s="176"/>
      <c r="G38" s="176"/>
      <c r="H38" s="18" t="s">
        <v>21</v>
      </c>
      <c r="I38" s="17" t="s">
        <v>22</v>
      </c>
      <c r="J38" s="17" t="s">
        <v>23</v>
      </c>
      <c r="K38" s="19" t="s">
        <v>24</v>
      </c>
      <c r="M38" s="165"/>
    </row>
    <row r="39" spans="1:13" s="130" customFormat="1" ht="15.75" thickBot="1" x14ac:dyDescent="0.3">
      <c r="A39" s="74" t="s">
        <v>10</v>
      </c>
      <c r="B39" s="75" t="s">
        <v>11</v>
      </c>
      <c r="C39" s="76" t="s">
        <v>12</v>
      </c>
      <c r="D39" s="76">
        <v>1</v>
      </c>
      <c r="E39" s="76">
        <v>2</v>
      </c>
      <c r="F39" s="76" t="s">
        <v>44</v>
      </c>
      <c r="G39" s="77" t="s">
        <v>45</v>
      </c>
      <c r="H39" s="68" t="s">
        <v>27</v>
      </c>
      <c r="I39" s="69" t="s">
        <v>28</v>
      </c>
      <c r="J39" s="69" t="s">
        <v>29</v>
      </c>
      <c r="K39" s="70" t="s">
        <v>30</v>
      </c>
      <c r="M39" s="165"/>
    </row>
    <row r="40" spans="1:13" s="130" customFormat="1" ht="22.5" customHeight="1" x14ac:dyDescent="0.25">
      <c r="A40" s="101">
        <v>2024</v>
      </c>
      <c r="B40" s="57" t="s">
        <v>3</v>
      </c>
      <c r="C40" s="57">
        <v>4</v>
      </c>
      <c r="D40" s="90">
        <v>66</v>
      </c>
      <c r="E40" s="59">
        <v>10000</v>
      </c>
      <c r="F40" s="59">
        <f>D40*E40</f>
        <v>660000</v>
      </c>
      <c r="G40" s="60">
        <f>F40</f>
        <v>660000</v>
      </c>
      <c r="H40" s="61">
        <f>(G40*2)/100</f>
        <v>13200</v>
      </c>
      <c r="I40" s="62">
        <f>(G40*89)/100</f>
        <v>587400</v>
      </c>
      <c r="J40" s="62">
        <f>(G40*5)/100</f>
        <v>33000</v>
      </c>
      <c r="K40" s="63">
        <f>(G40*4)/100</f>
        <v>26400</v>
      </c>
      <c r="M40" s="165"/>
    </row>
    <row r="41" spans="1:13" s="130" customFormat="1" ht="22.5" customHeight="1" x14ac:dyDescent="0.25">
      <c r="A41" s="102">
        <v>2025</v>
      </c>
      <c r="B41" s="22" t="s">
        <v>3</v>
      </c>
      <c r="C41" s="22">
        <v>12</v>
      </c>
      <c r="D41" s="91"/>
      <c r="E41" s="59"/>
      <c r="F41" s="59">
        <f t="shared" ref="F41:F42" si="30">D41*E41</f>
        <v>0</v>
      </c>
      <c r="G41" s="60">
        <f t="shared" ref="G41:G42" si="31">F41</f>
        <v>0</v>
      </c>
      <c r="H41" s="34">
        <f t="shared" ref="H41:H42" si="32">(G41*2)/100</f>
        <v>0</v>
      </c>
      <c r="I41" s="24">
        <f t="shared" ref="I41:I42" si="33">(G41*89)/100</f>
        <v>0</v>
      </c>
      <c r="J41" s="24">
        <f t="shared" ref="J41:J42" si="34">(G41*5)/100</f>
        <v>0</v>
      </c>
      <c r="K41" s="35">
        <f t="shared" ref="K41:K42" si="35">(G41*4)/100</f>
        <v>0</v>
      </c>
      <c r="M41" s="165"/>
    </row>
    <row r="42" spans="1:13" s="130" customFormat="1" ht="22.5" customHeight="1" thickBot="1" x14ac:dyDescent="0.3">
      <c r="A42" s="103">
        <v>2025</v>
      </c>
      <c r="B42" s="37" t="s">
        <v>4</v>
      </c>
      <c r="C42" s="37">
        <v>4</v>
      </c>
      <c r="D42" s="92">
        <v>303</v>
      </c>
      <c r="E42" s="59">
        <v>10000</v>
      </c>
      <c r="F42" s="59">
        <f t="shared" si="30"/>
        <v>3030000</v>
      </c>
      <c r="G42" s="60">
        <f t="shared" si="31"/>
        <v>3030000</v>
      </c>
      <c r="H42" s="36">
        <f t="shared" si="32"/>
        <v>60600</v>
      </c>
      <c r="I42" s="27">
        <f t="shared" si="33"/>
        <v>2696700</v>
      </c>
      <c r="J42" s="27">
        <f t="shared" si="34"/>
        <v>151500</v>
      </c>
      <c r="K42" s="20">
        <f t="shared" si="35"/>
        <v>121200</v>
      </c>
      <c r="M42" s="165"/>
    </row>
    <row r="43" spans="1:13" s="130" customFormat="1" ht="22.5" customHeight="1" thickBot="1" x14ac:dyDescent="0.3">
      <c r="A43" s="78">
        <v>2024</v>
      </c>
      <c r="B43" s="79" t="s">
        <v>5</v>
      </c>
      <c r="C43" s="79"/>
      <c r="D43" s="80"/>
      <c r="E43" s="80"/>
      <c r="F43" s="80"/>
      <c r="G43" s="81">
        <f>G40</f>
        <v>660000</v>
      </c>
      <c r="H43" s="81">
        <f t="shared" ref="H43:K43" si="36">H40</f>
        <v>13200</v>
      </c>
      <c r="I43" s="81">
        <f t="shared" si="36"/>
        <v>587400</v>
      </c>
      <c r="J43" s="81">
        <f t="shared" si="36"/>
        <v>33000</v>
      </c>
      <c r="K43" s="83">
        <f t="shared" si="36"/>
        <v>26400</v>
      </c>
      <c r="M43" s="165"/>
    </row>
    <row r="44" spans="1:13" s="130" customFormat="1" ht="22.5" customHeight="1" thickBot="1" x14ac:dyDescent="0.3">
      <c r="A44" s="78">
        <v>2025</v>
      </c>
      <c r="B44" s="79" t="s">
        <v>5</v>
      </c>
      <c r="C44" s="79"/>
      <c r="D44" s="80"/>
      <c r="E44" s="80"/>
      <c r="F44" s="80"/>
      <c r="G44" s="81">
        <f>SUM(G41:G42)</f>
        <v>3030000</v>
      </c>
      <c r="H44" s="81">
        <f t="shared" ref="H44:K44" si="37">SUM(H41:H42)</f>
        <v>60600</v>
      </c>
      <c r="I44" s="81">
        <f t="shared" si="37"/>
        <v>2696700</v>
      </c>
      <c r="J44" s="81">
        <f t="shared" si="37"/>
        <v>151500</v>
      </c>
      <c r="K44" s="83">
        <f t="shared" si="37"/>
        <v>121200</v>
      </c>
      <c r="M44" s="165"/>
    </row>
    <row r="45" spans="1:13" s="130" customFormat="1" ht="15.75" thickBot="1" x14ac:dyDescent="0.3">
      <c r="M45" s="165"/>
    </row>
    <row r="46" spans="1:13" s="130" customFormat="1" ht="22.5" customHeight="1" thickBot="1" x14ac:dyDescent="0.3">
      <c r="A46" s="134" t="s">
        <v>46</v>
      </c>
      <c r="B46" s="135"/>
      <c r="C46" s="135"/>
      <c r="D46" s="135"/>
      <c r="E46" s="136"/>
      <c r="F46" s="137"/>
      <c r="G46" s="137"/>
      <c r="H46" s="137"/>
      <c r="I46" s="137"/>
      <c r="J46" s="137"/>
      <c r="K46" s="138"/>
      <c r="M46" s="165"/>
    </row>
    <row r="47" spans="1:13" s="130" customFormat="1" ht="15.75" thickBot="1" x14ac:dyDescent="0.3">
      <c r="M47" s="165"/>
    </row>
    <row r="48" spans="1:13" s="130" customFormat="1" x14ac:dyDescent="0.25">
      <c r="A48" s="171" t="s">
        <v>1</v>
      </c>
      <c r="B48" s="173" t="s">
        <v>2</v>
      </c>
      <c r="C48" s="175" t="s">
        <v>8</v>
      </c>
      <c r="D48" s="175" t="s">
        <v>40</v>
      </c>
      <c r="E48" s="175" t="s">
        <v>42</v>
      </c>
      <c r="F48" s="175" t="s">
        <v>43</v>
      </c>
      <c r="G48" s="175" t="s">
        <v>41</v>
      </c>
      <c r="H48" s="179" t="s">
        <v>20</v>
      </c>
      <c r="I48" s="180"/>
      <c r="J48" s="180"/>
      <c r="K48" s="181"/>
      <c r="M48" s="165"/>
    </row>
    <row r="49" spans="1:13" s="130" customFormat="1" x14ac:dyDescent="0.25">
      <c r="A49" s="172"/>
      <c r="B49" s="174"/>
      <c r="C49" s="176"/>
      <c r="D49" s="176"/>
      <c r="E49" s="176"/>
      <c r="F49" s="176"/>
      <c r="G49" s="176"/>
      <c r="H49" s="18" t="s">
        <v>21</v>
      </c>
      <c r="I49" s="17" t="s">
        <v>22</v>
      </c>
      <c r="J49" s="17" t="s">
        <v>23</v>
      </c>
      <c r="K49" s="19" t="s">
        <v>24</v>
      </c>
      <c r="M49" s="165"/>
    </row>
    <row r="50" spans="1:13" s="130" customFormat="1" ht="15.75" thickBot="1" x14ac:dyDescent="0.3">
      <c r="A50" s="74" t="s">
        <v>10</v>
      </c>
      <c r="B50" s="75" t="s">
        <v>11</v>
      </c>
      <c r="C50" s="76" t="s">
        <v>12</v>
      </c>
      <c r="D50" s="76">
        <v>1</v>
      </c>
      <c r="E50" s="76">
        <v>2</v>
      </c>
      <c r="F50" s="76" t="s">
        <v>44</v>
      </c>
      <c r="G50" s="77" t="s">
        <v>45</v>
      </c>
      <c r="H50" s="68" t="s">
        <v>27</v>
      </c>
      <c r="I50" s="69" t="s">
        <v>28</v>
      </c>
      <c r="J50" s="69" t="s">
        <v>29</v>
      </c>
      <c r="K50" s="70" t="s">
        <v>30</v>
      </c>
      <c r="M50" s="165"/>
    </row>
    <row r="51" spans="1:13" s="130" customFormat="1" ht="25.5" customHeight="1" x14ac:dyDescent="0.25">
      <c r="A51" s="101">
        <v>2024</v>
      </c>
      <c r="B51" s="57" t="s">
        <v>3</v>
      </c>
      <c r="C51" s="57">
        <v>4</v>
      </c>
      <c r="D51" s="90">
        <v>66</v>
      </c>
      <c r="E51" s="59">
        <v>15000</v>
      </c>
      <c r="F51" s="59">
        <f>D51*E51</f>
        <v>990000</v>
      </c>
      <c r="G51" s="60">
        <f>F51</f>
        <v>990000</v>
      </c>
      <c r="H51" s="61">
        <f>(G51*2)/100</f>
        <v>19800</v>
      </c>
      <c r="I51" s="62">
        <f>(G51*89)/100</f>
        <v>881100</v>
      </c>
      <c r="J51" s="62">
        <f>(G51*5)/100</f>
        <v>49500</v>
      </c>
      <c r="K51" s="63">
        <f>(G51*4)/100</f>
        <v>39600</v>
      </c>
      <c r="M51" s="165"/>
    </row>
    <row r="52" spans="1:13" s="130" customFormat="1" ht="25.5" customHeight="1" x14ac:dyDescent="0.25">
      <c r="A52" s="102">
        <v>2025</v>
      </c>
      <c r="B52" s="22" t="s">
        <v>3</v>
      </c>
      <c r="C52" s="22">
        <v>12</v>
      </c>
      <c r="D52" s="91"/>
      <c r="E52" s="59"/>
      <c r="F52" s="59">
        <f t="shared" ref="F52:F53" si="38">D52*E52</f>
        <v>0</v>
      </c>
      <c r="G52" s="60">
        <f t="shared" ref="G52:G53" si="39">F52</f>
        <v>0</v>
      </c>
      <c r="H52" s="34">
        <f t="shared" ref="H52:H53" si="40">(G52*2)/100</f>
        <v>0</v>
      </c>
      <c r="I52" s="24">
        <f t="shared" ref="I52:I53" si="41">(G52*89)/100</f>
        <v>0</v>
      </c>
      <c r="J52" s="24">
        <f t="shared" ref="J52:J53" si="42">(G52*5)/100</f>
        <v>0</v>
      </c>
      <c r="K52" s="35">
        <f t="shared" ref="K52:K53" si="43">(G52*4)/100</f>
        <v>0</v>
      </c>
      <c r="M52" s="165"/>
    </row>
    <row r="53" spans="1:13" s="130" customFormat="1" ht="25.5" customHeight="1" thickBot="1" x14ac:dyDescent="0.3">
      <c r="A53" s="103">
        <v>2025</v>
      </c>
      <c r="B53" s="37" t="s">
        <v>4</v>
      </c>
      <c r="C53" s="37">
        <v>4</v>
      </c>
      <c r="D53" s="92">
        <v>303</v>
      </c>
      <c r="E53" s="59">
        <v>15000</v>
      </c>
      <c r="F53" s="59">
        <f t="shared" si="38"/>
        <v>4545000</v>
      </c>
      <c r="G53" s="60">
        <f t="shared" si="39"/>
        <v>4545000</v>
      </c>
      <c r="H53" s="36">
        <f t="shared" si="40"/>
        <v>90900</v>
      </c>
      <c r="I53" s="27">
        <f t="shared" si="41"/>
        <v>4045050</v>
      </c>
      <c r="J53" s="27">
        <f t="shared" si="42"/>
        <v>227250</v>
      </c>
      <c r="K53" s="20">
        <f t="shared" si="43"/>
        <v>181800</v>
      </c>
      <c r="M53" s="165"/>
    </row>
    <row r="54" spans="1:13" s="130" customFormat="1" ht="25.5" customHeight="1" thickBot="1" x14ac:dyDescent="0.3">
      <c r="A54" s="78">
        <v>2024</v>
      </c>
      <c r="B54" s="79" t="s">
        <v>5</v>
      </c>
      <c r="C54" s="79"/>
      <c r="D54" s="80"/>
      <c r="E54" s="80"/>
      <c r="F54" s="80"/>
      <c r="G54" s="81">
        <f>G51</f>
        <v>990000</v>
      </c>
      <c r="H54" s="82">
        <f>H51</f>
        <v>19800</v>
      </c>
      <c r="I54" s="80">
        <f t="shared" ref="I54:K54" si="44">I51</f>
        <v>881100</v>
      </c>
      <c r="J54" s="80">
        <f t="shared" si="44"/>
        <v>49500</v>
      </c>
      <c r="K54" s="83">
        <f t="shared" si="44"/>
        <v>39600</v>
      </c>
      <c r="M54" s="165"/>
    </row>
    <row r="55" spans="1:13" s="130" customFormat="1" ht="25.5" customHeight="1" thickBot="1" x14ac:dyDescent="0.3">
      <c r="A55" s="84">
        <v>2025</v>
      </c>
      <c r="B55" s="85" t="s">
        <v>5</v>
      </c>
      <c r="C55" s="85"/>
      <c r="D55" s="86"/>
      <c r="E55" s="86"/>
      <c r="F55" s="86"/>
      <c r="G55" s="87">
        <f>SUM(G52:G53)</f>
        <v>4545000</v>
      </c>
      <c r="H55" s="88">
        <f>H52+H53</f>
        <v>90900</v>
      </c>
      <c r="I55" s="86">
        <f t="shared" ref="I55:K55" si="45">I52+I53</f>
        <v>4045050</v>
      </c>
      <c r="J55" s="86">
        <f t="shared" si="45"/>
        <v>227250</v>
      </c>
      <c r="K55" s="89">
        <f t="shared" si="45"/>
        <v>181800</v>
      </c>
      <c r="M55" s="165"/>
    </row>
    <row r="56" spans="1:13" s="130" customFormat="1" ht="15.75" thickBot="1" x14ac:dyDescent="0.3">
      <c r="M56" s="165"/>
    </row>
    <row r="57" spans="1:13" s="130" customFormat="1" ht="24" customHeight="1" x14ac:dyDescent="0.25">
      <c r="A57" s="99">
        <v>2023</v>
      </c>
      <c r="B57" s="100" t="s">
        <v>47</v>
      </c>
      <c r="C57" s="100"/>
      <c r="D57" s="93"/>
      <c r="E57" s="93"/>
      <c r="F57" s="127"/>
      <c r="G57" s="124">
        <f>G6+G16</f>
        <v>5983049.5130672017</v>
      </c>
      <c r="H57" s="95">
        <f>H6+H16</f>
        <v>119660.99026134404</v>
      </c>
      <c r="I57" s="95">
        <f t="shared" ref="I57:K57" si="46">I6+I16</f>
        <v>5324914.0666298093</v>
      </c>
      <c r="J57" s="95">
        <f t="shared" si="46"/>
        <v>299152.47565336007</v>
      </c>
      <c r="K57" s="96">
        <f t="shared" si="46"/>
        <v>239321.98052268807</v>
      </c>
      <c r="M57" s="165"/>
    </row>
    <row r="58" spans="1:13" s="130" customFormat="1" ht="33" customHeight="1" x14ac:dyDescent="0.25">
      <c r="A58" s="123">
        <v>2024</v>
      </c>
      <c r="B58" s="119" t="s">
        <v>47</v>
      </c>
      <c r="C58" s="119"/>
      <c r="D58" s="120"/>
      <c r="E58" s="120"/>
      <c r="F58" s="128"/>
      <c r="G58" s="125">
        <f>G7+G17+G31+G43+G54</f>
        <v>22405368.108476132</v>
      </c>
      <c r="H58" s="121">
        <f t="shared" ref="H58:K58" si="47">H7+H17+H31+H43+H54</f>
        <v>448107.36216952262</v>
      </c>
      <c r="I58" s="121">
        <f t="shared" si="47"/>
        <v>19940777.616543759</v>
      </c>
      <c r="J58" s="121">
        <f>J7+J17+J31+J43+J54</f>
        <v>1120268.4054238065</v>
      </c>
      <c r="K58" s="122">
        <f t="shared" si="47"/>
        <v>896214.72433904523</v>
      </c>
      <c r="M58" s="165"/>
    </row>
    <row r="59" spans="1:13" s="130" customFormat="1" ht="28.5" customHeight="1" x14ac:dyDescent="0.25">
      <c r="A59" s="123">
        <v>2025</v>
      </c>
      <c r="B59" s="119" t="s">
        <v>47</v>
      </c>
      <c r="C59" s="119"/>
      <c r="D59" s="120"/>
      <c r="E59" s="120"/>
      <c r="F59" s="128"/>
      <c r="G59" s="125">
        <f>G8+G18+G32+G44+G55</f>
        <v>31179824.680959251</v>
      </c>
      <c r="H59" s="121">
        <f>H8+H18+H32+H44+H55</f>
        <v>623596.49361918494</v>
      </c>
      <c r="I59" s="121">
        <f t="shared" ref="I59:K59" si="48">I8+I18+I32+I44+I55</f>
        <v>27750043.966053732</v>
      </c>
      <c r="J59" s="121">
        <f t="shared" si="48"/>
        <v>1558991.2340479626</v>
      </c>
      <c r="K59" s="122">
        <f t="shared" si="48"/>
        <v>1247192.9872383699</v>
      </c>
      <c r="M59" s="165"/>
    </row>
    <row r="60" spans="1:13" s="130" customFormat="1" ht="27" customHeight="1" thickBot="1" x14ac:dyDescent="0.3">
      <c r="A60" s="72">
        <v>2026</v>
      </c>
      <c r="B60" s="73" t="s">
        <v>47</v>
      </c>
      <c r="C60" s="73"/>
      <c r="D60" s="94"/>
      <c r="E60" s="94"/>
      <c r="F60" s="129"/>
      <c r="G60" s="126">
        <f>G9+G19+G33</f>
        <v>25346469.618823845</v>
      </c>
      <c r="H60" s="97">
        <f t="shared" ref="H60:K60" si="49">H9+H19+H33</f>
        <v>506929.39237647696</v>
      </c>
      <c r="I60" s="97">
        <f t="shared" si="49"/>
        <v>22558357.960753217</v>
      </c>
      <c r="J60" s="97">
        <f t="shared" si="49"/>
        <v>1267323.480941192</v>
      </c>
      <c r="K60" s="98">
        <f t="shared" si="49"/>
        <v>1013858.7847529539</v>
      </c>
      <c r="M60" s="165"/>
    </row>
    <row r="61" spans="1:13" x14ac:dyDescent="0.25">
      <c r="M61" s="165"/>
    </row>
    <row r="62" spans="1:13" x14ac:dyDescent="0.25">
      <c r="A62" t="s">
        <v>56</v>
      </c>
      <c r="M62" s="165"/>
    </row>
    <row r="63" spans="1:13" x14ac:dyDescent="0.25">
      <c r="A63" t="s">
        <v>53</v>
      </c>
      <c r="M63" s="165"/>
    </row>
    <row r="64" spans="1:13" x14ac:dyDescent="0.25">
      <c r="A64" t="s">
        <v>54</v>
      </c>
      <c r="G64" s="161"/>
      <c r="M64" s="165"/>
    </row>
    <row r="65" spans="1:13" x14ac:dyDescent="0.25">
      <c r="A65" t="s">
        <v>55</v>
      </c>
      <c r="G65" s="161"/>
      <c r="M65" s="165"/>
    </row>
    <row r="66" spans="1:13" x14ac:dyDescent="0.25">
      <c r="A66" t="s">
        <v>61</v>
      </c>
      <c r="G66" s="161"/>
      <c r="M66" s="165"/>
    </row>
    <row r="67" spans="1:13" x14ac:dyDescent="0.25">
      <c r="A67" t="s">
        <v>62</v>
      </c>
      <c r="G67" s="161"/>
      <c r="M67" s="165"/>
    </row>
    <row r="68" spans="1:13" x14ac:dyDescent="0.25">
      <c r="A68" t="s">
        <v>63</v>
      </c>
      <c r="M68" s="165"/>
    </row>
  </sheetData>
  <mergeCells count="44">
    <mergeCell ref="F37:F38"/>
    <mergeCell ref="F23:F24"/>
    <mergeCell ref="G23:G24"/>
    <mergeCell ref="H23:K23"/>
    <mergeCell ref="A23:A24"/>
    <mergeCell ref="B23:B24"/>
    <mergeCell ref="C23:C24"/>
    <mergeCell ref="D23:D24"/>
    <mergeCell ref="E23:E24"/>
    <mergeCell ref="A1:K1"/>
    <mergeCell ref="H48:K48"/>
    <mergeCell ref="G37:G38"/>
    <mergeCell ref="H37:K37"/>
    <mergeCell ref="A48:A49"/>
    <mergeCell ref="B48:B49"/>
    <mergeCell ref="C48:C49"/>
    <mergeCell ref="D48:D49"/>
    <mergeCell ref="E48:E49"/>
    <mergeCell ref="F48:F49"/>
    <mergeCell ref="G48:G49"/>
    <mergeCell ref="A37:A38"/>
    <mergeCell ref="B37:B38"/>
    <mergeCell ref="C37:C38"/>
    <mergeCell ref="D37:D38"/>
    <mergeCell ref="E37:E38"/>
    <mergeCell ref="A11:K11"/>
    <mergeCell ref="F3:F4"/>
    <mergeCell ref="G3:G4"/>
    <mergeCell ref="H3:K3"/>
    <mergeCell ref="A3:A4"/>
    <mergeCell ref="B3:B4"/>
    <mergeCell ref="C3:C4"/>
    <mergeCell ref="D3:D4"/>
    <mergeCell ref="E3:E4"/>
    <mergeCell ref="A21:K21"/>
    <mergeCell ref="A35:K35"/>
    <mergeCell ref="A13:A14"/>
    <mergeCell ref="B13:B14"/>
    <mergeCell ref="C13:C14"/>
    <mergeCell ref="D13:D14"/>
    <mergeCell ref="E13:E14"/>
    <mergeCell ref="F13:F14"/>
    <mergeCell ref="G13:G14"/>
    <mergeCell ref="H13:K13"/>
  </mergeCells>
  <pageMargins left="0.11811023622047245" right="0.11811023622047245" top="0" bottom="0" header="0.31496062992125984" footer="0.31496062992125984"/>
  <pageSetup paperSize="8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3"/>
  <sheetViews>
    <sheetView zoomScale="80" zoomScaleNormal="80" workbookViewId="0">
      <selection activeCell="K14" sqref="K14"/>
    </sheetView>
  </sheetViews>
  <sheetFormatPr defaultRowHeight="15" x14ac:dyDescent="0.25"/>
  <cols>
    <col min="1" max="1" width="7.42578125" customWidth="1"/>
    <col min="2" max="2" width="11.140625" customWidth="1"/>
    <col min="3" max="3" width="15.42578125" customWidth="1"/>
    <col min="4" max="5" width="17.85546875" customWidth="1"/>
    <col min="6" max="7" width="14.85546875" customWidth="1"/>
    <col min="8" max="12" width="13" customWidth="1"/>
    <col min="13" max="13" width="49.7109375" customWidth="1"/>
  </cols>
  <sheetData>
    <row r="1" spans="1:14" ht="34.5" customHeight="1" thickBot="1" x14ac:dyDescent="0.35">
      <c r="A1" s="194" t="s">
        <v>35</v>
      </c>
      <c r="B1" s="195"/>
      <c r="C1" s="195"/>
      <c r="D1" s="195"/>
      <c r="E1" s="196"/>
      <c r="F1" s="55"/>
      <c r="G1" s="55"/>
      <c r="H1" s="55"/>
      <c r="I1" s="55"/>
      <c r="J1" s="55"/>
      <c r="K1" s="55"/>
      <c r="L1" s="55"/>
      <c r="M1" s="55"/>
      <c r="N1" s="56"/>
    </row>
    <row r="2" spans="1:14" ht="15.75" thickBot="1" x14ac:dyDescent="0.3"/>
    <row r="3" spans="1:14" s="4" customFormat="1" ht="24.75" customHeight="1" x14ac:dyDescent="0.25">
      <c r="A3" s="197" t="s">
        <v>1</v>
      </c>
      <c r="B3" s="199" t="s">
        <v>2</v>
      </c>
      <c r="C3" s="190" t="s">
        <v>8</v>
      </c>
      <c r="D3" s="190" t="s">
        <v>0</v>
      </c>
      <c r="E3" s="190" t="s">
        <v>25</v>
      </c>
      <c r="F3" s="190" t="s">
        <v>9</v>
      </c>
      <c r="G3" s="190" t="s">
        <v>19</v>
      </c>
      <c r="H3" s="192" t="s">
        <v>18</v>
      </c>
      <c r="I3" s="179" t="s">
        <v>20</v>
      </c>
      <c r="J3" s="180"/>
      <c r="K3" s="180"/>
      <c r="L3" s="181"/>
      <c r="M3" s="31" t="s">
        <v>13</v>
      </c>
    </row>
    <row r="4" spans="1:14" s="4" customFormat="1" ht="54.75" customHeight="1" x14ac:dyDescent="0.25">
      <c r="A4" s="198"/>
      <c r="B4" s="200"/>
      <c r="C4" s="191"/>
      <c r="D4" s="191"/>
      <c r="E4" s="191"/>
      <c r="F4" s="191"/>
      <c r="G4" s="191"/>
      <c r="H4" s="193"/>
      <c r="I4" s="18" t="s">
        <v>21</v>
      </c>
      <c r="J4" s="17" t="s">
        <v>22</v>
      </c>
      <c r="K4" s="17" t="s">
        <v>23</v>
      </c>
      <c r="L4" s="19" t="s">
        <v>24</v>
      </c>
      <c r="M4" s="32"/>
    </row>
    <row r="5" spans="1:14" ht="20.25" customHeight="1" thickBot="1" x14ac:dyDescent="0.3">
      <c r="A5" s="64" t="s">
        <v>10</v>
      </c>
      <c r="B5" s="65" t="s">
        <v>11</v>
      </c>
      <c r="C5" s="66" t="s">
        <v>12</v>
      </c>
      <c r="D5" s="66">
        <v>1</v>
      </c>
      <c r="E5" s="66">
        <v>2</v>
      </c>
      <c r="F5" s="66" t="s">
        <v>14</v>
      </c>
      <c r="G5" s="66" t="s">
        <v>15</v>
      </c>
      <c r="H5" s="67" t="s">
        <v>16</v>
      </c>
      <c r="I5" s="68" t="s">
        <v>27</v>
      </c>
      <c r="J5" s="69" t="s">
        <v>28</v>
      </c>
      <c r="K5" s="69" t="s">
        <v>29</v>
      </c>
      <c r="L5" s="70" t="s">
        <v>30</v>
      </c>
      <c r="M5" s="71"/>
    </row>
    <row r="6" spans="1:14" ht="20.25" customHeight="1" x14ac:dyDescent="0.25">
      <c r="A6" s="57">
        <v>2024</v>
      </c>
      <c r="B6" s="57" t="s">
        <v>3</v>
      </c>
      <c r="C6" s="57">
        <v>4</v>
      </c>
      <c r="D6" s="58">
        <v>1324</v>
      </c>
      <c r="E6" s="59">
        <v>2900</v>
      </c>
      <c r="F6" s="59">
        <f t="shared" ref="F6:F9" si="0">E6/12</f>
        <v>241.66666666666666</v>
      </c>
      <c r="G6" s="59">
        <f t="shared" ref="G6:H9" si="1">F6*C6</f>
        <v>966.66666666666663</v>
      </c>
      <c r="H6" s="60">
        <f t="shared" si="1"/>
        <v>1279866.6666666665</v>
      </c>
      <c r="I6" s="61">
        <f t="shared" ref="I6:I7" si="2">(H6*2)/100</f>
        <v>25597.333333333328</v>
      </c>
      <c r="J6" s="62">
        <f t="shared" ref="J6:J7" si="3">(H6*89)/100</f>
        <v>1139081.333333333</v>
      </c>
      <c r="K6" s="62">
        <f t="shared" ref="K6:K7" si="4">(H6*5)/100</f>
        <v>63993.333333333321</v>
      </c>
      <c r="L6" s="63">
        <f t="shared" ref="L6:L7" si="5">(H6*4)/100</f>
        <v>51194.666666666657</v>
      </c>
      <c r="M6" s="32"/>
    </row>
    <row r="7" spans="1:14" ht="20.25" customHeight="1" x14ac:dyDescent="0.25">
      <c r="A7" s="57">
        <v>2025</v>
      </c>
      <c r="B7" s="57" t="s">
        <v>3</v>
      </c>
      <c r="C7" s="57">
        <v>12</v>
      </c>
      <c r="D7" s="23">
        <v>1324</v>
      </c>
      <c r="E7" s="5">
        <v>2900</v>
      </c>
      <c r="F7" s="59">
        <f t="shared" si="0"/>
        <v>241.66666666666666</v>
      </c>
      <c r="G7" s="59">
        <f t="shared" si="1"/>
        <v>2900</v>
      </c>
      <c r="H7" s="60">
        <f t="shared" si="1"/>
        <v>3839600</v>
      </c>
      <c r="I7" s="61">
        <f t="shared" si="2"/>
        <v>76792</v>
      </c>
      <c r="J7" s="62">
        <f t="shared" si="3"/>
        <v>3417244</v>
      </c>
      <c r="K7" s="62">
        <f t="shared" si="4"/>
        <v>191980</v>
      </c>
      <c r="L7" s="63">
        <f t="shared" si="5"/>
        <v>153584</v>
      </c>
      <c r="M7" s="32"/>
    </row>
    <row r="8" spans="1:14" ht="39" customHeight="1" x14ac:dyDescent="0.25">
      <c r="A8" s="57">
        <v>2025</v>
      </c>
      <c r="B8" s="57" t="s">
        <v>4</v>
      </c>
      <c r="C8" s="57">
        <v>4</v>
      </c>
      <c r="D8" s="58">
        <v>6052</v>
      </c>
      <c r="E8" s="59">
        <v>2900</v>
      </c>
      <c r="F8" s="59">
        <f t="shared" si="0"/>
        <v>241.66666666666666</v>
      </c>
      <c r="G8" s="59">
        <f t="shared" si="1"/>
        <v>966.66666666666663</v>
      </c>
      <c r="H8" s="60">
        <f t="shared" si="1"/>
        <v>5850266.666666666</v>
      </c>
      <c r="I8" s="61">
        <f>(H8*2)/100</f>
        <v>117005.33333333331</v>
      </c>
      <c r="J8" s="62">
        <f>(H8*89)/100</f>
        <v>5206737.3333333321</v>
      </c>
      <c r="K8" s="62">
        <f>(H8*5)/100</f>
        <v>292513.33333333326</v>
      </c>
      <c r="L8" s="63">
        <f>(H8*4)/100</f>
        <v>234010.66666666663</v>
      </c>
      <c r="M8" s="32"/>
    </row>
    <row r="9" spans="1:14" ht="33" customHeight="1" x14ac:dyDescent="0.25">
      <c r="A9" s="22">
        <v>2026</v>
      </c>
      <c r="B9" s="22" t="s">
        <v>3</v>
      </c>
      <c r="C9" s="22">
        <v>12</v>
      </c>
      <c r="D9" s="23">
        <v>1320</v>
      </c>
      <c r="E9" s="5">
        <v>2900</v>
      </c>
      <c r="F9" s="5">
        <f t="shared" si="0"/>
        <v>241.66666666666666</v>
      </c>
      <c r="G9" s="5">
        <f t="shared" si="1"/>
        <v>2900</v>
      </c>
      <c r="H9" s="30">
        <f t="shared" si="1"/>
        <v>3828000</v>
      </c>
      <c r="I9" s="34">
        <f t="shared" ref="I9:I10" si="6">(H9*2)/100</f>
        <v>76560</v>
      </c>
      <c r="J9" s="24">
        <f t="shared" ref="J9:J10" si="7">(H9*89)/100</f>
        <v>3406920</v>
      </c>
      <c r="K9" s="24">
        <f t="shared" ref="K9:K10" si="8">(H9*5)/100</f>
        <v>191400</v>
      </c>
      <c r="L9" s="35">
        <f t="shared" ref="L9:L10" si="9">(H9*4)/100</f>
        <v>153120</v>
      </c>
      <c r="M9" s="32"/>
    </row>
    <row r="10" spans="1:14" ht="27" customHeight="1" thickBot="1" x14ac:dyDescent="0.3">
      <c r="A10" s="37">
        <v>2026</v>
      </c>
      <c r="B10" s="37" t="s">
        <v>4</v>
      </c>
      <c r="C10" s="37">
        <v>4</v>
      </c>
      <c r="D10" s="38">
        <v>6052</v>
      </c>
      <c r="E10" s="59">
        <v>2900</v>
      </c>
      <c r="F10" s="39">
        <f>E10/12</f>
        <v>241.66666666666666</v>
      </c>
      <c r="G10" s="39">
        <f>F10*C10</f>
        <v>966.66666666666663</v>
      </c>
      <c r="H10" s="15">
        <f>G10*D10</f>
        <v>5850266.666666666</v>
      </c>
      <c r="I10" s="36">
        <f t="shared" si="6"/>
        <v>117005.33333333331</v>
      </c>
      <c r="J10" s="27">
        <f t="shared" si="7"/>
        <v>5206737.3333333321</v>
      </c>
      <c r="K10" s="27">
        <f t="shared" si="8"/>
        <v>292513.33333333326</v>
      </c>
      <c r="L10" s="20">
        <f t="shared" si="9"/>
        <v>234010.66666666663</v>
      </c>
      <c r="M10" s="32"/>
    </row>
    <row r="11" spans="1:14" ht="27" customHeight="1" thickBot="1" x14ac:dyDescent="0.3">
      <c r="A11" s="6">
        <v>2024</v>
      </c>
      <c r="B11" s="6" t="s">
        <v>5</v>
      </c>
      <c r="C11" s="6"/>
      <c r="D11" s="6"/>
      <c r="E11" s="6"/>
      <c r="F11" s="6"/>
      <c r="G11" s="6"/>
      <c r="H11" s="42">
        <f>H6</f>
        <v>1279866.6666666665</v>
      </c>
      <c r="I11" s="42">
        <f t="shared" ref="I11:L11" si="10">I6</f>
        <v>25597.333333333328</v>
      </c>
      <c r="J11" s="42">
        <f t="shared" si="10"/>
        <v>1139081.333333333</v>
      </c>
      <c r="K11" s="42">
        <f t="shared" si="10"/>
        <v>63993.333333333321</v>
      </c>
      <c r="L11" s="42">
        <f t="shared" si="10"/>
        <v>51194.666666666657</v>
      </c>
      <c r="M11" s="6"/>
    </row>
    <row r="12" spans="1:14" ht="33.75" customHeight="1" thickBot="1" x14ac:dyDescent="0.3">
      <c r="A12" s="6">
        <v>2025</v>
      </c>
      <c r="B12" s="7" t="s">
        <v>5</v>
      </c>
      <c r="C12" s="7"/>
      <c r="D12" s="8"/>
      <c r="E12" s="8"/>
      <c r="F12" s="8"/>
      <c r="G12" s="8"/>
      <c r="H12" s="14">
        <f>SUM(H7:H8)</f>
        <v>9689866.666666666</v>
      </c>
      <c r="I12" s="14">
        <f t="shared" ref="I12:L12" si="11">SUM(I7:I8)</f>
        <v>193797.33333333331</v>
      </c>
      <c r="J12" s="14">
        <f t="shared" si="11"/>
        <v>8623981.3333333321</v>
      </c>
      <c r="K12" s="14">
        <f t="shared" si="11"/>
        <v>484493.33333333326</v>
      </c>
      <c r="L12" s="10">
        <f t="shared" si="11"/>
        <v>387594.66666666663</v>
      </c>
      <c r="M12" s="33"/>
    </row>
    <row r="13" spans="1:14" ht="31.5" customHeight="1" thickBot="1" x14ac:dyDescent="0.3">
      <c r="A13" s="53">
        <v>2026</v>
      </c>
      <c r="B13" s="54" t="s">
        <v>5</v>
      </c>
      <c r="C13" s="54"/>
      <c r="D13" s="40"/>
      <c r="E13" s="40"/>
      <c r="F13" s="40"/>
      <c r="G13" s="40"/>
      <c r="H13" s="28">
        <f>SUM(H9:H10)</f>
        <v>9678266.666666666</v>
      </c>
      <c r="I13" s="41">
        <f>I9+I10</f>
        <v>193565.33333333331</v>
      </c>
      <c r="J13" s="40">
        <f t="shared" ref="J13:L13" si="12">J9+J10</f>
        <v>8613657.3333333321</v>
      </c>
      <c r="K13" s="40">
        <f t="shared" si="12"/>
        <v>483913.33333333326</v>
      </c>
      <c r="L13" s="29">
        <f t="shared" si="12"/>
        <v>387130.66666666663</v>
      </c>
      <c r="M13" s="33"/>
    </row>
  </sheetData>
  <mergeCells count="10">
    <mergeCell ref="F3:F4"/>
    <mergeCell ref="G3:G4"/>
    <mergeCell ref="H3:H4"/>
    <mergeCell ref="I3:L3"/>
    <mergeCell ref="A1:E1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9"/>
  <sheetViews>
    <sheetView workbookViewId="0">
      <selection activeCell="C8" sqref="C8"/>
    </sheetView>
  </sheetViews>
  <sheetFormatPr defaultRowHeight="15" x14ac:dyDescent="0.25"/>
  <cols>
    <col min="1" max="2" width="11.140625" customWidth="1"/>
    <col min="3" max="3" width="28.140625" customWidth="1"/>
    <col min="4" max="4" width="13" customWidth="1"/>
    <col min="5" max="5" width="18.5703125" customWidth="1"/>
    <col min="6" max="7" width="17" customWidth="1"/>
    <col min="8" max="8" width="11.140625" customWidth="1"/>
    <col min="9" max="9" width="11.85546875" customWidth="1"/>
    <col min="10" max="10" width="13" customWidth="1"/>
    <col min="11" max="11" width="13.28515625" customWidth="1"/>
  </cols>
  <sheetData>
    <row r="1" spans="1:11" ht="15.75" thickBot="1" x14ac:dyDescent="0.3"/>
    <row r="2" spans="1:11" ht="24.75" customHeight="1" thickBot="1" x14ac:dyDescent="0.3">
      <c r="A2" s="201" t="s">
        <v>64</v>
      </c>
      <c r="B2" s="202"/>
      <c r="C2" s="202"/>
      <c r="D2" s="202"/>
      <c r="E2" s="202"/>
      <c r="F2" s="202"/>
      <c r="G2" s="202"/>
      <c r="H2" s="202"/>
      <c r="I2" s="202"/>
      <c r="J2" s="202"/>
      <c r="K2" s="203"/>
    </row>
    <row r="3" spans="1:11" ht="15.75" thickBot="1" x14ac:dyDescent="0.3"/>
    <row r="4" spans="1:11" ht="24.75" customHeight="1" x14ac:dyDescent="0.25">
      <c r="A4" s="209" t="s">
        <v>1</v>
      </c>
      <c r="B4" s="211" t="s">
        <v>2</v>
      </c>
      <c r="C4" s="213" t="s">
        <v>0</v>
      </c>
      <c r="D4" s="213" t="s">
        <v>17</v>
      </c>
      <c r="E4" s="204" t="s">
        <v>6</v>
      </c>
      <c r="F4" s="204" t="s">
        <v>32</v>
      </c>
      <c r="G4" s="206" t="s">
        <v>7</v>
      </c>
      <c r="H4" s="179" t="s">
        <v>20</v>
      </c>
      <c r="I4" s="180"/>
      <c r="J4" s="180"/>
      <c r="K4" s="181"/>
    </row>
    <row r="5" spans="1:11" ht="59.25" customHeight="1" thickBot="1" x14ac:dyDescent="0.3">
      <c r="A5" s="210"/>
      <c r="B5" s="212"/>
      <c r="C5" s="214"/>
      <c r="D5" s="214"/>
      <c r="E5" s="205"/>
      <c r="F5" s="205"/>
      <c r="G5" s="207"/>
      <c r="H5" s="18" t="s">
        <v>21</v>
      </c>
      <c r="I5" s="17" t="s">
        <v>22</v>
      </c>
      <c r="J5" s="17" t="s">
        <v>23</v>
      </c>
      <c r="K5" s="19" t="s">
        <v>24</v>
      </c>
    </row>
    <row r="6" spans="1:11" s="4" customFormat="1" ht="49.5" customHeight="1" thickBot="1" x14ac:dyDescent="0.3">
      <c r="A6" s="104" t="s">
        <v>10</v>
      </c>
      <c r="B6" s="105" t="s">
        <v>11</v>
      </c>
      <c r="C6" s="106">
        <v>1</v>
      </c>
      <c r="D6" s="106">
        <v>2</v>
      </c>
      <c r="E6" s="106" t="s">
        <v>33</v>
      </c>
      <c r="F6" s="106" t="s">
        <v>34</v>
      </c>
      <c r="G6" s="107" t="s">
        <v>26</v>
      </c>
      <c r="H6" s="45" t="s">
        <v>31</v>
      </c>
      <c r="I6" s="46" t="s">
        <v>28</v>
      </c>
      <c r="J6" s="46" t="s">
        <v>29</v>
      </c>
      <c r="K6" s="47" t="s">
        <v>30</v>
      </c>
    </row>
    <row r="7" spans="1:11" ht="27.75" customHeight="1" x14ac:dyDescent="0.25">
      <c r="A7" s="11">
        <v>2024</v>
      </c>
      <c r="B7" s="2" t="s">
        <v>3</v>
      </c>
      <c r="C7" s="16">
        <v>1324</v>
      </c>
      <c r="D7" s="25">
        <f>C7/20</f>
        <v>66.2</v>
      </c>
      <c r="E7" s="3">
        <f>C7*17388</f>
        <v>23021712</v>
      </c>
      <c r="F7" s="3">
        <f>20*17388</f>
        <v>347760</v>
      </c>
      <c r="G7" s="43">
        <f>D7*F7</f>
        <v>23021712</v>
      </c>
      <c r="H7" s="48">
        <f>(G7*2)/100</f>
        <v>460434.24</v>
      </c>
      <c r="I7" s="49">
        <f>(G7*89)/100</f>
        <v>20489323.68</v>
      </c>
      <c r="J7" s="49">
        <f>(G7*5)/100</f>
        <v>1151085.6000000001</v>
      </c>
      <c r="K7" s="50">
        <f>(G7*4)/100</f>
        <v>920868.48</v>
      </c>
    </row>
    <row r="8" spans="1:11" ht="27.75" customHeight="1" thickBot="1" x14ac:dyDescent="0.3">
      <c r="A8" s="9">
        <v>2025</v>
      </c>
      <c r="B8" s="1" t="s">
        <v>4</v>
      </c>
      <c r="C8" s="21">
        <v>6052</v>
      </c>
      <c r="D8" s="26">
        <f>C8/20</f>
        <v>302.60000000000002</v>
      </c>
      <c r="E8" s="13">
        <f>C8*17388</f>
        <v>105232176</v>
      </c>
      <c r="F8" s="13">
        <f>20*17388</f>
        <v>347760</v>
      </c>
      <c r="G8" s="44">
        <f>D8*F8</f>
        <v>105232176.00000001</v>
      </c>
      <c r="H8" s="51">
        <f>(G8*2)/100</f>
        <v>2104643.5200000005</v>
      </c>
      <c r="I8" s="52">
        <f>(G8*89)/100</f>
        <v>93656636.640000015</v>
      </c>
      <c r="J8" s="52">
        <f>(G8*5)/100</f>
        <v>5261608.8000000007</v>
      </c>
      <c r="K8" s="12">
        <f>(G8*4)/100</f>
        <v>4209287.040000001</v>
      </c>
    </row>
    <row r="9" spans="1:11" ht="33.75" customHeight="1" thickBot="1" x14ac:dyDescent="0.3">
      <c r="A9" s="201" t="s">
        <v>5</v>
      </c>
      <c r="B9" s="208"/>
      <c r="C9" s="108">
        <f>C7+C8</f>
        <v>7376</v>
      </c>
      <c r="D9" s="108">
        <f>D7+D8</f>
        <v>368.8</v>
      </c>
      <c r="E9" s="108">
        <f>E7+E8</f>
        <v>128253888</v>
      </c>
      <c r="F9" s="108"/>
      <c r="G9" s="109">
        <f t="shared" ref="G9" si="0">G7+G8</f>
        <v>128253888.00000001</v>
      </c>
      <c r="H9" s="110">
        <f>SUM(H7:H8)</f>
        <v>2565077.7600000007</v>
      </c>
      <c r="I9" s="108">
        <f>SUM(I7:I8)</f>
        <v>114145960.32000002</v>
      </c>
      <c r="J9" s="108">
        <f>SUM(J7:J8)</f>
        <v>6412694.4000000004</v>
      </c>
      <c r="K9" s="111">
        <f>SUM(K7:K8)</f>
        <v>5130155.5200000014</v>
      </c>
    </row>
  </sheetData>
  <mergeCells count="10">
    <mergeCell ref="A9:B9"/>
    <mergeCell ref="A4:A5"/>
    <mergeCell ref="B4:B5"/>
    <mergeCell ref="C4:C5"/>
    <mergeCell ref="D4:D5"/>
    <mergeCell ref="A2:K2"/>
    <mergeCell ref="E4:E5"/>
    <mergeCell ref="F4:F5"/>
    <mergeCell ref="G4:G5"/>
    <mergeCell ref="H4:K4"/>
  </mergeCells>
  <pageMargins left="0.7" right="0.7" top="0.75" bottom="0.75" header="0.3" footer="0.3"/>
  <pageSetup paperSize="9" scale="7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dc8d3a-4265-423e-88e4-c330826fd5a8">
      <Terms xmlns="http://schemas.microsoft.com/office/infopath/2007/PartnerControls"/>
    </lcf76f155ced4ddcb4097134ff3c332f>
    <TaxCatchAll xmlns="46f6adf5-eaad-4dbb-91ac-274e33425322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DE53FDDBD7F542805C64E693AD18E5" ma:contentTypeVersion="14" ma:contentTypeDescription="Create a new document." ma:contentTypeScope="" ma:versionID="c4309a90151e1747f4f9608c03e6a078">
  <xsd:schema xmlns:xsd="http://www.w3.org/2001/XMLSchema" xmlns:xs="http://www.w3.org/2001/XMLSchema" xmlns:p="http://schemas.microsoft.com/office/2006/metadata/properties" xmlns:ns2="62dc8d3a-4265-423e-88e4-c330826fd5a8" xmlns:ns3="46f6adf5-eaad-4dbb-91ac-274e33425322" targetNamespace="http://schemas.microsoft.com/office/2006/metadata/properties" ma:root="true" ma:fieldsID="d1095dc6897c4d6b5974101a11747157" ns2:_="" ns3:_="">
    <xsd:import namespace="62dc8d3a-4265-423e-88e4-c330826fd5a8"/>
    <xsd:import namespace="46f6adf5-eaad-4dbb-91ac-274e334253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dc8d3a-4265-423e-88e4-c330826fd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7c43d87-ff39-4d00-81f3-324a00379f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6adf5-eaad-4dbb-91ac-274e3342532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7b7d6a8-50da-46b8-a875-4837218f5392}" ma:internalName="TaxCatchAll" ma:showField="CatchAllData" ma:web="46f6adf5-eaad-4dbb-91ac-274e334253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947564-16F8-4B51-95EA-8056E56B2E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8002AB-A4AA-4951-8702-58338CA1B19C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46f6adf5-eaad-4dbb-91ac-274e33425322"/>
    <ds:schemaRef ds:uri="62dc8d3a-4265-423e-88e4-c330826fd5a8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2B10A41-BF8E-4B64-9FC9-9BC31B288D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dc8d3a-4265-423e-88e4-c330826fd5a8"/>
    <ds:schemaRef ds:uri="46f6adf5-eaad-4dbb-91ac-274e334253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ŠR</vt:lpstr>
      <vt:lpstr>ON a PN</vt:lpstr>
      <vt:lpstr>Kapacity</vt:lpstr>
      <vt:lpstr>'ON a PN'!Oblasť_tlače</vt:lpstr>
      <vt:lpstr>ŠR!Oblasť_tlače</vt:lpstr>
    </vt:vector>
  </TitlesOfParts>
  <Company>Minedu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Sládečková Jana</dc:creator>
  <cp:lastModifiedBy>Štúr Patrik</cp:lastModifiedBy>
  <cp:lastPrinted>2023-01-19T09:09:59Z</cp:lastPrinted>
  <dcterms:created xsi:type="dcterms:W3CDTF">2022-07-14T12:19:40Z</dcterms:created>
  <dcterms:modified xsi:type="dcterms:W3CDTF">2023-02-13T14:23:45Z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0x010100DBDE53FDDBD7F542805C64E693AD18E5</vt:lpwstr>
  </property>
</Properties>
</file>