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DPH\2022 - prierezová agenda oddelenia\2022_novela ZDPH\LRV\zákon_s § 53aa\"/>
    </mc:Choice>
  </mc:AlternateContent>
  <bookViews>
    <workbookView xWindow="0" yWindow="0" windowWidth="28800" windowHeight="135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N9" i="10"/>
  <c r="BP9" i="10"/>
  <c r="BT9" i="10"/>
  <c r="BO9" i="10"/>
  <c r="BS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BU9" i="10" s="1"/>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BV9" i="10" s="1"/>
  <c r="AQ9" i="10"/>
  <c r="BX9" i="10" s="1"/>
  <c r="AP9" i="10"/>
  <c r="AX9" i="10"/>
  <c r="AY9" i="10" s="1"/>
  <c r="L10" i="13"/>
  <c r="BF9" i="10" l="1"/>
  <c r="BF159" i="10" s="1"/>
  <c r="BW9" i="10"/>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BQ9" i="10" s="1"/>
  <c r="AR9" i="10"/>
  <c r="AC9" i="10"/>
  <c r="AK9" i="10" s="1"/>
  <c r="BR9" i="10" s="1"/>
  <c r="U12" i="10"/>
  <c r="BH9" i="10" l="1"/>
  <c r="BY9" i="10"/>
  <c r="BI9" i="10"/>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l="1"/>
  <c r="CA9" i="10"/>
  <c r="BK9" i="10"/>
  <c r="CC9" i="10"/>
  <c r="J26" i="15" s="1"/>
  <c r="AE9" i="10"/>
  <c r="BB9" i="10"/>
  <c r="BC9" i="10" s="1"/>
  <c r="E5" i="11"/>
  <c r="E4" i="11"/>
  <c r="F4" i="11" s="1"/>
  <c r="D7" i="11"/>
  <c r="F3" i="11"/>
  <c r="I3" i="11"/>
  <c r="J3" i="11"/>
  <c r="L3" i="11" s="1"/>
  <c r="I4" i="11"/>
  <c r="J4" i="11"/>
  <c r="L4" i="11" s="1"/>
  <c r="I5" i="11"/>
  <c r="J5" i="11"/>
  <c r="L5" i="11" s="1"/>
  <c r="AU9" i="10" l="1"/>
  <c r="CB9" i="10" s="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<sst xmlns="http://schemas.openxmlformats.org/spreadsheetml/2006/main" count="736" uniqueCount="229">
  <si>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</si>
  <si>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</si>
  <si>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</si>
  <si>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</si>
  <si>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</si>
  <si>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</si>
  <si>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</si>
  <si>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</si>
  <si>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</si>
  <si>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</si>
  <si>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</si>
  <si>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</si>
  <si>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</si>
  <si>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</si>
  <si>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</si>
  <si>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</si>
  <si>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</si>
  <si>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</si>
  <si>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</si>
  <si>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</si>
  <si>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</si>
  <si>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</si>
  <si>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</si>
  <si>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</si>
  <si>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</si>
  <si>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</si>
  <si>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</si>
  <si>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</si>
  <si>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</si>
  <si>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</si>
  <si>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</si>
  <si>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</si>
  <si>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</si>
  <si>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</si>
  <si>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</si>
  <si>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</si>
  <si>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</si>
  <si>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</si>
  <si>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</si>
  <si>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</si>
  <si>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</si>
  <si>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</si>
  <si>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</si>
  <si>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</si>
  <si>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</si>
  <si>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</si>
  <si>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</si>
  <si>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</si>
  <si>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</si>
  <si>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</si>
  <si>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</si>
  <si>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</si>
  <si>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</si>
  <si>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</si>
  <si>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</si>
  <si>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</si>
  <si>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</si>
  <si>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</si>
  <si>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</si>
  <si>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</si>
  <si>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</si>
  <si>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</si>
  <si>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</si>
  <si>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</si>
  <si>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</si>
  <si>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</si>
  <si>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</si>
  <si>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</si>
  <si>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</si>
  <si>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</si>
  <si>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</si>
  <si>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</si>
  <si>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</si>
  <si>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</si>
  <si>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</si>
  <si>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</si>
  <si>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</si>
  <si>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</si>
  <si>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</si>
  <si>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</si>
  <si>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</si>
  <si>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</si>
  <si>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</si>
  <si>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</si>
  <si>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</si>
  <si>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</si>
  <si>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</si>
  <si>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</si>
  <si>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</si>
  <si>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</si>
  <si>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</si>
  <si>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</si>
  <si>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</si>
  <si>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</si>
  <si>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</si>
  <si>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</si>
  <si>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</si>
  <si>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</si>
  <si>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</si>
  <si>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</si>
  <si>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</si>
  <si>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</si>
  <si>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</si>
  <si>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</si>
  <si>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</si>
  <si>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</si>
  <si>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</si>
  <si>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</si>
  <si>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</si>
  <si>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</si>
  <si>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</si>
  <si>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</si>
  <si>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</si>
  <si>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</si>
  <si>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</si>
  <si>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</si>
  <si>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</si>
  <si>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</si>
  <si>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</si>
  <si>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</si>
  <si>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</si>
  <si>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</si>
  <si>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</si>
  <si>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</si>
  <si>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</si>
  <si>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</si>
  <si>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</si>
  <si>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</si>
  <si>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</si>
  <si>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</si>
  <si>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</si>
  <si>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</si>
  <si>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</si>
  <si>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</si>
  <si>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</si>
  <si>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</si>
  <si>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</si>
  <si>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</si>
  <si>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</si>
  <si>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</si>
  <si>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</si>
  <si>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</si>
  <si>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</si>
  <si>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</si>
  <si>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</si>
  <si>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</si>
  <si>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</si>
  <si>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</si>
  <si>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</si>
  <si>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</si>
  <si>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</si>
  <si>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</si>
  <si>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</si>
  <si>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</si>
  <si>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</si>
  <si>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</si>
  <si>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</si>
  <si>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</si>
  <si>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</si>
  <si>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</si>
  <si>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</si>
  <si>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</si>
  <si>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</si>
  <si>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</si>
  <si>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</si>
  <si>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</si>
  <si>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</si>
  <si>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</si>
  <si>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</si>
  <si>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</si>
  <si>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</si>
  <si>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</si>
  <si>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</si>
  <si>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</si>
  <si>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</si>
  <si>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</si>
  <si>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</si>
  <si>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</si>
  <si>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</si>
  <si>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</si>
  <si>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</si>
  <si>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</si>
  <si>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</si>
  <si>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</si>
  <si>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</si>
  <si>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</si>
  <si>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</si>
  <si>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</si>
  <si>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</si>
  <si>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</si>
  <si>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</si>
  <si>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</si>
  <si>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</si>
  <si>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</si>
  <si>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</si>
  <si>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</si>
  <si>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</si>
  <si>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</si>
  <si>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</si>
  <si>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</si>
  <si>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</si>
  <si>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</si>
  <si>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</si>
  <si>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</si>
  <si>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</si>
  <si>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</si>
  <si>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</si>
  <si>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</si>
  <si>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</si>
  <si>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</si>
  <si>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</si>
  <si>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</si>
  <si>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</si>
  <si>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Povinnosť vedenia záznamov týkajúcich sa cezhraničných platieb a ich následné sprístupňovanie svojmu domovskému ČŠ alebo hostiteľským ČŠ (iba banky a pobočky zahraničných bánk)</t>
  </si>
  <si>
    <t>Povinnosť vedenia záznamov týkajúcich sa cezhraničných platieb a ich následné sprístupňovanie svojmu domovskému ČŠ alebo hostiteľským ČŠ (iba tuzemský PPS, bez bánk a pobočiek zahraničných bánk)</t>
  </si>
  <si>
    <t>Zrušenie existujúcej registrácie pre zdaniteľné osoby, ktoré dodávajú tovary a služby, ktoré sú oslobodené od dane podľa § 37 až 39 ZoDPH</t>
  </si>
  <si>
    <t>Zrušenie registračnej povinnosti pre zdaniteľné osoby, ktoré dodávajú tovary a služby, ktoré sú oslobodené od dane podľa § 37 až 39 ZoDPH (výpočet trvania pre daňové priznanie a kontrolný výkaz)</t>
  </si>
  <si>
    <t>Zrušenie registračnej povinnosti pre zdaniteľné osoby, ktoré dodávajú tovary a služby, ktoré sú oslobodené od dane podľa § 37 až 39 ZoDPH (výpočet trvania pre registráciu pre DPH)</t>
  </si>
  <si>
    <t>Zákon č. 222/2004 Z. z.</t>
  </si>
  <si>
    <t>§ 70a</t>
  </si>
  <si>
    <t>§ 81 ods. 1</t>
  </si>
  <si>
    <t>§ 4 ods. 1</t>
  </si>
  <si>
    <t>1.1.2023,</t>
  </si>
  <si>
    <t>banky a pobočky zahraničných bánk</t>
  </si>
  <si>
    <t>tuzemský poskytovatelia platobných služieb</t>
  </si>
  <si>
    <t>zdaniteľné osoby</t>
  </si>
  <si>
    <t>N</t>
  </si>
  <si>
    <t>In (zvyšuje náklady)</t>
  </si>
  <si>
    <t>Out (znižuje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</si>
</sst>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N84" sqref="N84:N86"/>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213</v>
      </c>
      <c r="D9" s="269" t="s">
        <v>218</v>
      </c>
      <c r="E9" s="269" t="s">
        <v>219</v>
      </c>
      <c r="F9" s="269" t="s">
        <v>184</v>
      </c>
      <c r="G9" s="284">
        <v>45292</v>
      </c>
      <c r="H9" s="269" t="s">
        <v>223</v>
      </c>
      <c r="I9" s="324">
        <v>25</v>
      </c>
      <c r="J9" s="321">
        <f t="shared" ref="J9" si="0">IF(I9="N",0,I9)</f>
        <v>25</v>
      </c>
      <c r="K9" s="272" t="s">
        <v>226</v>
      </c>
      <c r="L9" s="273">
        <f t="shared" ref="L9:L12" si="1">IF(K9="N",0,K9)</f>
        <v>0</v>
      </c>
      <c r="M9" s="269" t="s">
        <v>227</v>
      </c>
      <c r="N9" s="283"/>
      <c r="O9" s="320"/>
      <c r="P9" s="283">
        <v>246153.85</v>
      </c>
      <c r="Q9" s="286" t="s">
        <v>3</v>
      </c>
      <c r="R9" s="300">
        <f>VLOOKUP(Q9,vstupy!$B$17:$C$27,2,FALSE)</f>
        <v>1</v>
      </c>
      <c r="S9" s="283"/>
      <c r="T9" s="153" t="s">
        <v>51</v>
      </c>
      <c r="U9" s="218">
        <f>IFERROR(VLOOKUP(T9,vstupy!$B$2:$C$13,2,FALSE),0)</f>
        <v>0</v>
      </c>
      <c r="V9" s="286" t="s">
        <v>50</v>
      </c>
      <c r="W9" s="279">
        <f>VLOOKUP(V9,vstupy!$B$17:$C$27,2,FALSE)</f>
        <v>0</v>
      </c>
      <c r="X9" s="281">
        <f>IFERROR(IF(J9=0,"N",N9/I9),0)</f>
        <v>0</v>
      </c>
      <c r="Y9" s="276">
        <f>N9</f>
        <v>0</v>
      </c>
      <c r="Z9" s="276">
        <f>IFERROR(IF(J9=0,"N",O9/I9),0)</f>
        <v>0</v>
      </c>
      <c r="AA9" s="276">
        <f>O9</f>
        <v>0</v>
      </c>
      <c r="AB9" s="276">
        <f>P9*R9</f>
        <v>246153.85</v>
      </c>
      <c r="AC9" s="276">
        <f t="shared" ref="AC9" si="2">IFERROR(AB9*J9,0)</f>
        <v>6153846.25</v>
      </c>
      <c r="AD9" s="276">
        <f>IF(S9&gt;0,IF(W9&gt;0,($G$6/160)*(S9/60)*W9,0),IF(W9&gt;0,($G$6/160)*((U9+U10+U11)/60)*W9,0))</f>
        <v>0</v>
      </c>
      <c r="AE9" s="274">
        <f t="shared" ref="AE9" si="3">IFERROR(AD9*J9,0)</f>
        <v>0</v>
      </c>
      <c r="AF9" s="290">
        <f t="shared" ref="AF9:AM9" si="4">IF($M9="In (zvyšuje náklady)",X9,0)</f>
        <v>0</v>
      </c>
      <c r="AG9" s="302">
        <f t="shared" si="4"/>
        <v>0</v>
      </c>
      <c r="AH9" s="302">
        <f t="shared" si="4"/>
        <v>0</v>
      </c>
      <c r="AI9" s="302">
        <f t="shared" si="4"/>
        <v>0</v>
      </c>
      <c r="AJ9" s="302">
        <f t="shared" si="4"/>
        <v>246153.85</v>
      </c>
      <c r="AK9" s="302">
        <f t="shared" si="4"/>
        <v>6153846.25</v>
      </c>
      <c r="AL9" s="302">
        <f t="shared" si="4"/>
        <v>0</v>
      </c>
      <c r="AM9" s="334">
        <f t="shared" si="4"/>
        <v>0</v>
      </c>
      <c r="AN9" s="311">
        <f>IF($M9="In (zvyšuje náklady)",0,X9)</f>
        <v>0</v>
      </c>
      <c r="AO9" s="306">
        <f t="shared" ref="AO9:AT9" si="5">IF($M9="In (zvyšuje náklady)",0,Y9)</f>
        <v>0</v>
      </c>
      <c r="AP9" s="306">
        <f t="shared" si="5"/>
        <v>0</v>
      </c>
      <c r="AQ9" s="306">
        <f t="shared" si="5"/>
        <v>0</v>
      </c>
      <c r="AR9" s="306">
        <f t="shared" si="5"/>
        <v>0</v>
      </c>
      <c r="AS9" s="306">
        <f t="shared" si="5"/>
        <v>0</v>
      </c>
      <c r="AT9" s="306">
        <f t="shared" si="5"/>
        <v>0</v>
      </c>
      <c r="AU9" s="335">
        <f>IF($M9="In (zvyšuje náklady)",0,AE9)</f>
        <v>0</v>
      </c>
      <c r="AV9" s="290">
        <f>IF($L9&gt;0,AF9,0)</f>
        <v>0</v>
      </c>
      <c r="AW9" s="302">
        <f>IF($L9&gt;0,$L9*AV9,0)</f>
        <v>0</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t="str">
        <f>IF(F9=vstupy!F$6,"1",0)</f>
        <v>1</v>
      </c>
      <c r="BM9" s="290">
        <f>IF($BL9="1",AF9,0)</f>
        <v>0</v>
      </c>
      <c r="BN9" s="302">
        <f t="shared" ref="BN9:BT9" si="6">IF($BL9="1",AG9,0)</f>
        <v>0</v>
      </c>
      <c r="BO9" s="302">
        <f t="shared" si="6"/>
        <v>0</v>
      </c>
      <c r="BP9" s="302">
        <f t="shared" si="6"/>
        <v>0</v>
      </c>
      <c r="BQ9" s="302">
        <f t="shared" si="6"/>
        <v>246153.85</v>
      </c>
      <c r="BR9" s="302">
        <f t="shared" si="6"/>
        <v>6153846.25</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246153.85</v>
      </c>
      <c r="CD9" s="327">
        <f>Y9+AA9+AC9+AE9</f>
        <v>6153846.25</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51</v>
      </c>
      <c r="U10" s="218">
        <f>IFERROR(VLOOKUP(T10,vstupy!$B$2:$C$12,2,FALSE),0)</f>
        <v>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t="s">
        <v>214</v>
      </c>
      <c r="D12" s="269" t="s">
        <v>218</v>
      </c>
      <c r="E12" s="269" t="s">
        <v>219</v>
      </c>
      <c r="F12" s="269" t="s">
        <v>184</v>
      </c>
      <c r="G12" s="284">
        <v>45292</v>
      </c>
      <c r="H12" s="269" t="s">
        <v>224</v>
      </c>
      <c r="I12" s="272">
        <v>15</v>
      </c>
      <c r="J12" s="321">
        <f t="shared" ref="J12" si="8">IF(I12="N",0,I12)</f>
        <v>15</v>
      </c>
      <c r="K12" s="272" t="s">
        <v>226</v>
      </c>
      <c r="L12" s="273">
        <f t="shared" si="1"/>
        <v>0</v>
      </c>
      <c r="M12" s="269" t="s">
        <v>227</v>
      </c>
      <c r="N12" s="283"/>
      <c r="O12" s="283"/>
      <c r="P12" s="283">
        <v>40000</v>
      </c>
      <c r="Q12" s="286" t="s">
        <v>3</v>
      </c>
      <c r="R12" s="300">
        <f>VLOOKUP(Q12,vstupy!$B$17:$C$27,2,FALSE)</f>
        <v>1</v>
      </c>
      <c r="S12" s="283"/>
      <c r="T12" s="153" t="s">
        <v>51</v>
      </c>
      <c r="U12" s="218">
        <f>IFERROR(VLOOKUP(T12,vstupy!$B$2:$C$12,2,FALSE),0)</f>
        <v>0</v>
      </c>
      <c r="V12" s="286" t="s">
        <v>50</v>
      </c>
      <c r="W12" s="279">
        <f>VLOOKUP(V12,vstupy!$B$17:$C$27,2,FALSE)</f>
        <v>0</v>
      </c>
      <c r="X12" s="281">
        <f t="shared" ref="X12" si="9">IFERROR(IF(J12=0,"N",N12/I12),0)</f>
        <v>0</v>
      </c>
      <c r="Y12" s="276">
        <f t="shared" ref="Y12:Y24" si="10">N12</f>
        <v>0</v>
      </c>
      <c r="Z12" s="276">
        <f t="shared" ref="Z12" si="11">IFERROR(IF(J12=0,"N",O12/I12),0)</f>
        <v>0</v>
      </c>
      <c r="AA12" s="276">
        <f t="shared" ref="AA12" si="12">O12</f>
        <v>0</v>
      </c>
      <c r="AB12" s="276">
        <f t="shared" ref="AB12" si="13">P12*R12</f>
        <v>40000</v>
      </c>
      <c r="AC12" s="276">
        <f t="shared" ref="AC12" si="14">IFERROR(AB12*J12,0)</f>
        <v>600000</v>
      </c>
      <c r="AD12" s="278">
        <f>IF(S12&gt;0,IF(W12&gt;0,($G$6/160)*(S12/60)*W12,0),IF(W12&gt;0,($G$6/160)*((U12+U13+U14)/60)*W12,0))</f>
        <v>0</v>
      </c>
      <c r="AE12" s="274">
        <f t="shared" ref="AE12:AE75" si="15">IFERROR(AD12*J12,0)</f>
        <v>0</v>
      </c>
      <c r="AF12" s="291">
        <f>IF($M12="In (zvyšuje náklady)",X12,0)</f>
        <v>0</v>
      </c>
      <c r="AG12" s="303">
        <f t="shared" ref="AG12:AM12" si="16">IF($M12="In (zvyšuje náklady)",Y12,0)</f>
        <v>0</v>
      </c>
      <c r="AH12" s="303">
        <f t="shared" si="16"/>
        <v>0</v>
      </c>
      <c r="AI12" s="303">
        <f t="shared" si="16"/>
        <v>0</v>
      </c>
      <c r="AJ12" s="303">
        <f t="shared" si="16"/>
        <v>40000</v>
      </c>
      <c r="AK12" s="303">
        <f t="shared" si="16"/>
        <v>600000</v>
      </c>
      <c r="AL12" s="303">
        <f t="shared" si="16"/>
        <v>0</v>
      </c>
      <c r="AM12" s="314">
        <f t="shared" si="16"/>
        <v>0</v>
      </c>
      <c r="AN12" s="306">
        <f t="shared" ref="AN12" si="17">IF($M12="In (zvyšuje náklady)",0,X12)</f>
        <v>0</v>
      </c>
      <c r="AO12" s="306">
        <f t="shared" ref="AO12" si="18">IF($M12="In (zvyšuje náklady)",0,Y12)</f>
        <v>0</v>
      </c>
      <c r="AP12" s="306">
        <f t="shared" ref="AP12" si="19">IF($M12="In (zvyšuje náklady)",0,Z12)</f>
        <v>0</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t="str">
        <f>IF(F12=vstupy!F$6,"1",0)</f>
        <v>1</v>
      </c>
      <c r="BM12" s="291">
        <f t="shared" ref="BM12" si="37">IF($BL12="1",AF12,0)</f>
        <v>0</v>
      </c>
      <c r="BN12" s="303">
        <f t="shared" ref="BN12" si="38">IF($BL12="1",AG12,0)</f>
        <v>0</v>
      </c>
      <c r="BO12" s="303">
        <f t="shared" ref="BO12" si="39">IF($BL12="1",AH12,0)</f>
        <v>0</v>
      </c>
      <c r="BP12" s="303">
        <f t="shared" ref="BP12" si="40">IF($BL12="1",AI12,0)</f>
        <v>0</v>
      </c>
      <c r="BQ12" s="303">
        <f t="shared" ref="BQ12" si="41">IF($BL12="1",AJ12,0)</f>
        <v>40000</v>
      </c>
      <c r="BR12" s="303">
        <f t="shared" ref="BR12" si="42">IF($BL12="1",AK12,0)</f>
        <v>600000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40000</v>
      </c>
      <c r="CD12" s="314">
        <f>Y12+AA12+AC12+AE12</f>
        <v>600000</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t="s">
        <v>215</v>
      </c>
      <c r="D15" s="269" t="s">
        <v>218</v>
      </c>
      <c r="E15" s="269" t="s">
        <v>220</v>
      </c>
      <c r="F15" s="269" t="s">
        <v>183</v>
      </c>
      <c r="G15" s="284" t="s">
        <v>222</v>
      </c>
      <c r="H15" s="269" t="s">
        <v>225</v>
      </c>
      <c r="I15" s="269">
        <v>881</v>
      </c>
      <c r="J15" s="273">
        <f t="shared" ref="J15" si="53">IF(I15="N",0,I15)</f>
        <v>881</v>
      </c>
      <c r="K15" s="269" t="s">
        <v>226</v>
      </c>
      <c r="L15" s="273">
        <f t="shared" ref="L15" si="54">IF(K15="N",0,K15)</f>
        <v>0</v>
      </c>
      <c r="M15" s="269" t="s">
        <v>228</v>
      </c>
      <c r="N15" s="283"/>
      <c r="O15" s="283"/>
      <c r="P15" s="301"/>
      <c r="Q15" s="286" t="s">
        <v>50</v>
      </c>
      <c r="R15" s="300">
        <f>VLOOKUP(Q15,vstupy!$B$17:$C$27,2,FALSE)</f>
        <v>0</v>
      </c>
      <c r="S15" s="283">
        <v>480</v>
      </c>
      <c r="T15" s="153" t="s">
        <v>51</v>
      </c>
      <c r="U15" s="218">
        <f>IFERROR(VLOOKUP(T15,vstupy!$B$2:$C$12,2,FALSE),0)</f>
        <v>0</v>
      </c>
      <c r="V15" s="286" t="s">
        <v>3</v>
      </c>
      <c r="W15" s="279">
        <f>VLOOKUP(V15,vstupy!$B$17:$C$27,2,FALSE)</f>
        <v>1</v>
      </c>
      <c r="X15" s="281">
        <f t="shared" ref="X15" si="55">IFERROR(IF(J15=0,"N",N15/I15),0)</f>
        <v>0</v>
      </c>
      <c r="Y15" s="276">
        <f t="shared" si="10"/>
        <v>0</v>
      </c>
      <c r="Z15" s="276">
        <f t="shared" ref="Z15" si="56">IFERROR(IF(J15=0,"N",O15/I15),0)</f>
        <v>0</v>
      </c>
      <c r="AA15" s="276">
        <f t="shared" ref="AA15" si="57">O15</f>
        <v>0</v>
      </c>
      <c r="AB15" s="276">
        <f t="shared" ref="AB15" si="58">P15*R15</f>
        <v>0</v>
      </c>
      <c r="AC15" s="276">
        <f t="shared" ref="AC15:AC78" si="59">IFERROR(AB15*J15,0)</f>
        <v>0</v>
      </c>
      <c r="AD15" s="278">
        <f t="shared" ref="AD15" si="60">IF(S15&gt;0,IF(W15&gt;0,($G$6/160)*(S15/60)*W15,0),IF(W15&gt;0,($G$6/160)*((U15+U16+U17)/60)*W15,0))</f>
        <v>81.862499999999997</v>
      </c>
      <c r="AE15" s="274">
        <f t="shared" si="15"/>
        <v>72120.862500000003</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f t="shared" ref="AN15" si="62">IF($M15="In (zvyšuje náklady)",0,X15)</f>
        <v>0</v>
      </c>
      <c r="AO15" s="306">
        <f t="shared" ref="AO15" si="63">IF($M15="In (zvyšuje náklady)",0,Y15)</f>
        <v>0</v>
      </c>
      <c r="AP15" s="306">
        <f t="shared" ref="AP15" si="64">IF($M15="In (zvyšuje náklady)",0,Z15)</f>
        <v>0</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81.862499999999997</v>
      </c>
      <c r="AU15" s="335">
        <f t="shared" ref="AU15" si="69">IF($M15="In (zvyšuje náklady)",0,AE15)</f>
        <v>72120.862500000003</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81.862499999999997</v>
      </c>
      <c r="CD15" s="314">
        <f>Y15+AA15+AC15+AE15</f>
        <v>72120.862500000003</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t="s">
        <v>216</v>
      </c>
      <c r="D18" s="269" t="s">
        <v>218</v>
      </c>
      <c r="E18" s="269" t="s">
        <v>221</v>
      </c>
      <c r="F18" s="269" t="s">
        <v>183</v>
      </c>
      <c r="G18" s="284">
        <v>44927</v>
      </c>
      <c r="H18" s="269" t="s">
        <v>225</v>
      </c>
      <c r="I18" s="269">
        <v>53</v>
      </c>
      <c r="J18" s="273">
        <f t="shared" ref="J18" si="98">IF(I18="N",0,I18)</f>
        <v>53</v>
      </c>
      <c r="K18" s="269" t="s">
        <v>226</v>
      </c>
      <c r="L18" s="273">
        <f t="shared" ref="L18" si="99">IF(K18="N",0,K18)</f>
        <v>0</v>
      </c>
      <c r="M18" s="269" t="s">
        <v>228</v>
      </c>
      <c r="N18" s="283"/>
      <c r="O18" s="283"/>
      <c r="P18" s="301"/>
      <c r="Q18" s="286" t="s">
        <v>50</v>
      </c>
      <c r="R18" s="300">
        <f>VLOOKUP(Q18,vstupy!$B$17:$C$27,2,FALSE)</f>
        <v>0</v>
      </c>
      <c r="S18" s="283">
        <v>480</v>
      </c>
      <c r="T18" s="153" t="s">
        <v>51</v>
      </c>
      <c r="U18" s="218">
        <f>IFERROR(VLOOKUP(T18,vstupy!$B$2:$C$12,2,FALSE),0)</f>
        <v>0</v>
      </c>
      <c r="V18" s="286" t="s">
        <v>3</v>
      </c>
      <c r="W18" s="279">
        <f>VLOOKUP(V18,vstupy!$B$17:$C$27,2,FALSE)</f>
        <v>1</v>
      </c>
      <c r="X18" s="281">
        <f t="shared" ref="X18" si="100">IFERROR(IF(J18=0,"N",N18/I18),0)</f>
        <v>0</v>
      </c>
      <c r="Y18" s="276">
        <f>N18</f>
        <v>0</v>
      </c>
      <c r="Z18" s="276">
        <f t="shared" ref="Z18" si="101">IFERROR(IF(J18=0,"N",O18/I18),0)</f>
        <v>0</v>
      </c>
      <c r="AA18" s="276">
        <f t="shared" ref="AA18" si="102">O18</f>
        <v>0</v>
      </c>
      <c r="AB18" s="276">
        <f t="shared" ref="AB18" si="103">P18*R18</f>
        <v>0</v>
      </c>
      <c r="AC18" s="276">
        <f t="shared" si="59"/>
        <v>0</v>
      </c>
      <c r="AD18" s="278">
        <f t="shared" ref="AD18" si="104">IF(S18&gt;0,IF(W18&gt;0,($G$6/160)*(S18/60)*W18,0),IF(W18&gt;0,($G$6/160)*((U18+U19+U20)/60)*W18,0))</f>
        <v>81.862499999999997</v>
      </c>
      <c r="AE18" s="274">
        <f t="shared" si="15"/>
        <v>4338.7124999999996</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f t="shared" ref="AN18" si="106">IF($M18="In (zvyšuje náklady)",0,X18)</f>
        <v>0</v>
      </c>
      <c r="AO18" s="306">
        <f t="shared" ref="AO18" si="107">IF($M18="In (zvyšuje náklady)",0,Y18)</f>
        <v>0</v>
      </c>
      <c r="AP18" s="306">
        <f t="shared" ref="AP18" si="108">IF($M18="In (zvyšuje náklady)",0,Z18)</f>
        <v>0</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81.862499999999997</v>
      </c>
      <c r="AU18" s="335">
        <f t="shared" ref="AU18" si="113">IF($M18="In (zvyšuje náklady)",0,AE18)</f>
        <v>4338.7124999999996</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81.862499999999997</v>
      </c>
      <c r="CD18" s="314">
        <f>Y18+AA18+AC18+AE18</f>
        <v>4338.7124999999996</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t="s">
        <v>217</v>
      </c>
      <c r="D21" s="269" t="s">
        <v>218</v>
      </c>
      <c r="E21" s="269" t="s">
        <v>221</v>
      </c>
      <c r="F21" s="269" t="s">
        <v>183</v>
      </c>
      <c r="G21" s="284">
        <v>44927</v>
      </c>
      <c r="H21" s="269" t="s">
        <v>225</v>
      </c>
      <c r="I21" s="325">
        <v>53</v>
      </c>
      <c r="J21" s="273">
        <f t="shared" ref="J21" si="142">IF(I21="N",0,I21)</f>
        <v>53</v>
      </c>
      <c r="K21" s="269" t="s">
        <v>226</v>
      </c>
      <c r="L21" s="273">
        <f t="shared" ref="L21" si="143">IF(K21="N",0,K21)</f>
        <v>0</v>
      </c>
      <c r="M21" s="269" t="s">
        <v>228</v>
      </c>
      <c r="N21" s="283"/>
      <c r="O21" s="283"/>
      <c r="P21" s="301"/>
      <c r="Q21" s="286" t="s">
        <v>50</v>
      </c>
      <c r="R21" s="300">
        <f>VLOOKUP(Q21,vstupy!$B$17:$C$27,2,FALSE)</f>
        <v>0</v>
      </c>
      <c r="S21" s="283">
        <v>30</v>
      </c>
      <c r="T21" s="153" t="s">
        <v>51</v>
      </c>
      <c r="U21" s="218">
        <f>IFERROR(VLOOKUP(T21,vstupy!$B$2:$C$12,2,FALSE),0)</f>
        <v>0</v>
      </c>
      <c r="V21" s="286" t="s">
        <v>3</v>
      </c>
      <c r="W21" s="279">
        <f>VLOOKUP(V21,vstupy!$B$17:$C$27,2,FALSE)</f>
        <v>1</v>
      </c>
      <c r="X21" s="281">
        <f t="shared" ref="X21" si="144">IFERROR(IF(J21=0,"N",N21/I21),0)</f>
        <v>0</v>
      </c>
      <c r="Y21" s="276">
        <f t="shared" si="10"/>
        <v>0</v>
      </c>
      <c r="Z21" s="276">
        <f t="shared" ref="Z21" si="145">IFERROR(IF(J21=0,"N",O21/I21),0)</f>
        <v>0</v>
      </c>
      <c r="AA21" s="276">
        <f t="shared" ref="AA21" si="146">O21</f>
        <v>0</v>
      </c>
      <c r="AB21" s="276">
        <f t="shared" ref="AB21" si="147">P21*R21</f>
        <v>0</v>
      </c>
      <c r="AC21" s="276">
        <f t="shared" si="59"/>
        <v>0</v>
      </c>
      <c r="AD21" s="278">
        <f t="shared" ref="AD21" si="148">IF(S21&gt;0,IF(W21&gt;0,($G$6/160)*(S21/60)*W21,0),IF(W21&gt;0,($G$6/160)*((U21+U22+U23)/60)*W21,0))</f>
        <v>5.1164062499999998</v>
      </c>
      <c r="AE21" s="274">
        <f t="shared" si="15"/>
        <v>271.16953124999998</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f t="shared" ref="AN21" si="150">IF($M21="In (zvyšuje náklady)",0,X21)</f>
        <v>0</v>
      </c>
      <c r="AO21" s="306">
        <f t="shared" ref="AO21" si="151">IF($M21="In (zvyšuje náklady)",0,Y21)</f>
        <v>0</v>
      </c>
      <c r="AP21" s="306">
        <f t="shared" ref="AP21" si="152">IF($M21="In (zvyšuje náklady)",0,Z21)</f>
        <v>0</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5.1164062499999998</v>
      </c>
      <c r="AU21" s="335">
        <f t="shared" ref="AU21" si="157">IF($M21="In (zvyšuje náklady)",0,AE21)</f>
        <v>271.16953124999998</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5.1164062499999998</v>
      </c>
      <c r="CD21" s="314">
        <f>Y21+AA21+AC21+AE21</f>
        <v>271.16953124999998</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286153.84999999998</v>
      </c>
      <c r="AK159" s="194">
        <f t="shared" si="2168"/>
        <v>6753846.25</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168.84140625000001</v>
      </c>
      <c r="AU159" s="198">
        <f t="shared" si="2171"/>
        <v>76730.744531249991</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286153.84999999998</v>
      </c>
      <c r="BR159" s="194">
        <f t="shared" si="2178"/>
        <v>6753846.25</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286322.69140624994</v>
      </c>
      <c r="CD159" s="198">
        <f t="shared" si="2180"/>
        <v>6830576.9945312506</v>
      </c>
    </row>
    <row r="160" spans="2:82" x14ac:dyDescent="0.2">
      <c r="AC160" s="203"/>
      <c r="AK160" s="203">
        <f>AG159+AI159+AK159+AM159</f>
        <v>6753846.25</v>
      </c>
      <c r="AS160" s="203">
        <f>AO159+AQ159+AS159+AU159</f>
        <v>76730.744531249991</v>
      </c>
      <c r="BA160" s="203">
        <f>AW159+AY159+BA159+BC159</f>
        <v>0</v>
      </c>
      <c r="BI160" s="203">
        <f>BE159+BG159+BI159+BK159</f>
        <v>0</v>
      </c>
      <c r="BR160" s="203">
        <f>BN159+BP159+BR159+BT159</f>
        <v>6753846.25</v>
      </c>
      <c r="BZ160" s="203">
        <f>BV159+BX159+BZ159+CB159</f>
        <v>0</v>
      </c>
      <c r="CC160" s="203"/>
    </row>
    <row r="161" spans="3:82" x14ac:dyDescent="0.2">
      <c r="AK161" s="203"/>
      <c r="BP161" s="162" t="s">
        <v>186</v>
      </c>
      <c r="BR161" s="203">
        <f>BP159+BR159+BT159</f>
        <v>6753846.25</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6830576.9945312496</v>
      </c>
    </row>
    <row r="165" spans="3:82" ht="12.75" customHeight="1" x14ac:dyDescent="0.2">
      <c r="AQ165" s="162" t="s">
        <v>200</v>
      </c>
      <c r="AS165" s="203">
        <f>'Krok 2- Tabuľky na skopírovanie'!C10+'Krok 2- Tabuľky na skopírovanie'!E10</f>
        <v>6830576.9945312496</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G27" sqref="G27"/>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0</v>
      </c>
      <c r="D6" s="357"/>
      <c r="E6" s="363">
        <f>'Krok 1- Kalkulačka '!AO159</f>
        <v>0</v>
      </c>
      <c r="F6" s="364"/>
    </row>
    <row r="7" spans="1:12" ht="15" customHeight="1" x14ac:dyDescent="0.2">
      <c r="B7" s="208" t="s">
        <v>179</v>
      </c>
      <c r="C7" s="357">
        <f>'Krok 1- Kalkulačka '!AI159</f>
        <v>0</v>
      </c>
      <c r="D7" s="357"/>
      <c r="E7" s="363">
        <f>'Krok 1- Kalkulačka '!AQ159</f>
        <v>0</v>
      </c>
      <c r="F7" s="364"/>
    </row>
    <row r="8" spans="1:12" ht="15" customHeight="1" x14ac:dyDescent="0.2">
      <c r="B8" s="208" t="s">
        <v>98</v>
      </c>
      <c r="C8" s="357">
        <f>'Krok 1- Kalkulačka '!AK159</f>
        <v>6753846.25</v>
      </c>
      <c r="D8" s="357"/>
      <c r="E8" s="363">
        <f>'Krok 1- Kalkulačka '!AS159</f>
        <v>0</v>
      </c>
      <c r="F8" s="364"/>
    </row>
    <row r="9" spans="1:12" ht="15" customHeight="1" x14ac:dyDescent="0.2">
      <c r="B9" s="208" t="s">
        <v>99</v>
      </c>
      <c r="C9" s="357">
        <f>'Krok 1- Kalkulačka '!AM159</f>
        <v>0</v>
      </c>
      <c r="D9" s="357"/>
      <c r="E9" s="363">
        <f>'Krok 1- Kalkulačka '!AU159</f>
        <v>76730.744531249991</v>
      </c>
      <c r="F9" s="364"/>
    </row>
    <row r="10" spans="1:12" ht="15" customHeight="1" x14ac:dyDescent="0.2">
      <c r="B10" s="208" t="s">
        <v>100</v>
      </c>
      <c r="C10" s="357">
        <f>SUM(C6:C9)</f>
        <v>6753846.25</v>
      </c>
      <c r="D10" s="357"/>
      <c r="E10" s="363">
        <f>SUM(E6:E9)</f>
        <v>76730.744531249991</v>
      </c>
      <c r="F10" s="364"/>
    </row>
    <row r="11" spans="1:12" ht="15" customHeight="1" x14ac:dyDescent="0.2">
      <c r="B11" s="208" t="s">
        <v>84</v>
      </c>
      <c r="C11" s="357"/>
      <c r="D11" s="357"/>
      <c r="E11" s="363"/>
      <c r="F11" s="364"/>
    </row>
    <row r="12" spans="1:12" ht="30.75" customHeight="1" x14ac:dyDescent="0.2">
      <c r="B12" s="208" t="s">
        <v>114</v>
      </c>
      <c r="C12" s="357">
        <f>'Krok 1- Kalkulačka '!BA160</f>
        <v>0</v>
      </c>
      <c r="D12" s="357"/>
      <c r="E12" s="363">
        <f>'Krok 1- Kalkulačka '!BI160</f>
        <v>0</v>
      </c>
      <c r="F12" s="364"/>
    </row>
    <row r="13" spans="1:12" ht="49.5" customHeight="1" thickBot="1" x14ac:dyDescent="0.25">
      <c r="B13" s="209" t="s">
        <v>192</v>
      </c>
      <c r="C13" s="358">
        <f>'Krok 1- Kalkulačka '!BR161</f>
        <v>6753846.25</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0</v>
      </c>
      <c r="D16" s="360"/>
      <c r="E16" s="365">
        <f>E7+E8+E9-E13</f>
        <v>76730.744531249991</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t="str">
        <f>'Krok 1- Kalkulačka '!C9</f>
        <v>Povinnosť vedenia záznamov týkajúcich sa cezhraničných platieb a ich následné sprístupňovanie svojmu domovskému ČŠ alebo hostiteľským ČŠ (iba banky a pobočky zahraničných bánk)</v>
      </c>
      <c r="C26" s="223" t="str">
        <f>'Krok 1- Kalkulačka '!D9</f>
        <v>Zákon č. 222/2004 Z. z.</v>
      </c>
      <c r="D26" s="223" t="str">
        <f>'Krok 1- Kalkulačka '!E9</f>
        <v>§ 70a</v>
      </c>
      <c r="E26" s="223" t="str">
        <f>'Krok 1- Kalkulačka '!F9</f>
        <v>EÚ úplná harmonizácia</v>
      </c>
      <c r="F26" s="226">
        <f>IF('Krok 1- Kalkulačka '!G9&gt;0,'Krok 1- Kalkulačka '!G9,"-")</f>
        <v>45292</v>
      </c>
      <c r="G26" s="223" t="str">
        <f>'Krok 1- Kalkulačka '!H9</f>
        <v>banky a pobočky zahraničných bánk</v>
      </c>
      <c r="H26" s="224">
        <f>'Krok 1- Kalkulačka '!I9</f>
        <v>25</v>
      </c>
      <c r="I26" s="224" t="str">
        <f>'Krok 1- Kalkulačka '!K9</f>
        <v>N</v>
      </c>
      <c r="J26" s="225">
        <f>IF($L26="In (zvyšuje náklady)",'Krok 1- Kalkulačka '!CC9,'Krok 1- Kalkulačka '!CC9)</f>
        <v>246153.85</v>
      </c>
      <c r="K26" s="225">
        <f>IF($L26="In (zvyšuje náklady)",'Krok 1- Kalkulačka '!CD9,'Krok 1- Kalkulačka '!CD9)</f>
        <v>6153846.25</v>
      </c>
      <c r="L26" s="223" t="str">
        <f>'Krok 1- Kalkulačka '!M9</f>
        <v>In (zvyšuje náklady)</v>
      </c>
    </row>
    <row r="27" spans="1:12" ht="63.75" x14ac:dyDescent="0.2">
      <c r="A27" s="223">
        <f>'Krok 1- Kalkulačka '!B12</f>
        <v>2</v>
      </c>
      <c r="B27" s="223" t="str">
        <f>'Krok 1- Kalkulačka '!C12</f>
        <v>Povinnosť vedenia záznamov týkajúcich sa cezhraničných platieb a ich následné sprístupňovanie svojmu domovskému ČŠ alebo hostiteľským ČŠ (iba tuzemský PPS, bez bánk a pobočiek zahraničných bánk)</v>
      </c>
      <c r="C27" s="223" t="str">
        <f>'Krok 1- Kalkulačka '!D12</f>
        <v>Zákon č. 222/2004 Z. z.</v>
      </c>
      <c r="D27" s="223" t="str">
        <f>'Krok 1- Kalkulačka '!E12</f>
        <v>§ 70a</v>
      </c>
      <c r="E27" s="223" t="str">
        <f>'Krok 1- Kalkulačka '!F12</f>
        <v>EÚ úplná harmonizácia</v>
      </c>
      <c r="F27" s="226">
        <f>IF('Krok 1- Kalkulačka '!G12&gt;0,'Krok 1- Kalkulačka '!G12,"-")</f>
        <v>45292</v>
      </c>
      <c r="G27" s="223" t="str">
        <f>'Krok 1- Kalkulačka '!H12</f>
        <v>tuzemský poskytovatelia platobných služieb</v>
      </c>
      <c r="H27" s="224">
        <f>'Krok 1- Kalkulačka '!I12</f>
        <v>15</v>
      </c>
      <c r="I27" s="224" t="str">
        <f>'Krok 1- Kalkulačka '!K12</f>
        <v>N</v>
      </c>
      <c r="J27" s="225">
        <f>IF($L27="In (zvyšuje náklady)",'Krok 1- Kalkulačka '!CC12,'Krok 1- Kalkulačka '!CC12)</f>
        <v>40000</v>
      </c>
      <c r="K27" s="225">
        <f>IF($L27="In (zvyšuje náklady)",'Krok 1- Kalkulačka '!CD12,'Krok 1- Kalkulačka '!CD12)</f>
        <v>600000</v>
      </c>
      <c r="L27" s="223" t="str">
        <f>'Krok 1- Kalkulačka '!M12</f>
        <v>In (zvyšuje náklady)</v>
      </c>
    </row>
    <row r="28" spans="1:12" ht="51" x14ac:dyDescent="0.2">
      <c r="A28" s="223">
        <f>'Krok 1- Kalkulačka '!B15</f>
        <v>3</v>
      </c>
      <c r="B28" s="223" t="str">
        <f>'Krok 1- Kalkulačka '!C15</f>
        <v>Zrušenie existujúcej registrácie pre zdaniteľné osoby, ktoré dodávajú tovary a služby, ktoré sú oslobodené od dane podľa § 37 až 39 ZoDPH</v>
      </c>
      <c r="C28" s="223" t="str">
        <f>'Krok 1- Kalkulačka '!D15</f>
        <v>Zákon č. 222/2004 Z. z.</v>
      </c>
      <c r="D28" s="223" t="str">
        <f>'Krok 1- Kalkulačka '!E15</f>
        <v>§ 81 ods. 1</v>
      </c>
      <c r="E28" s="223" t="str">
        <f>'Krok 1- Kalkulačka '!F15</f>
        <v>EÚ harmonizácia s možnosťou voľby</v>
      </c>
      <c r="F28" s="226" t="str">
        <f>IF('Krok 1- Kalkulačka '!G15&gt;0,'Krok 1- Kalkulačka '!G15,"-")</f>
        <v>1.1.2023,</v>
      </c>
      <c r="G28" s="223" t="str">
        <f>'Krok 1- Kalkulačka '!H15</f>
        <v>zdaniteľné osoby</v>
      </c>
      <c r="H28" s="224">
        <f>'Krok 1- Kalkulačka '!I15</f>
        <v>881</v>
      </c>
      <c r="I28" s="224" t="str">
        <f>'Krok 1- Kalkulačka '!K15</f>
        <v>N</v>
      </c>
      <c r="J28" s="225">
        <f>IF($L28="In (zvyšuje náklady)",'Krok 1- Kalkulačka '!CC15,'Krok 1- Kalkulačka '!CC15)</f>
        <v>81.862499999999997</v>
      </c>
      <c r="K28" s="225">
        <f>IF($L28="In (zvyšuje náklady)",'Krok 1- Kalkulačka '!CD15,'Krok 1- Kalkulačka '!CD15)</f>
        <v>72120.862500000003</v>
      </c>
      <c r="L28" s="223" t="str">
        <f>'Krok 1- Kalkulačka '!M15</f>
        <v>Out (znižuje náklady)</v>
      </c>
    </row>
    <row r="29" spans="1:12" ht="63.75" x14ac:dyDescent="0.2">
      <c r="A29" s="223">
        <f>'Krok 1- Kalkulačka '!B18</f>
        <v>4</v>
      </c>
      <c r="B29" s="223" t="str">
        <f>'Krok 1- Kalkulačka '!C18</f>
        <v>Zrušenie registračnej povinnosti pre zdaniteľné osoby, ktoré dodávajú tovary a služby, ktoré sú oslobodené od dane podľa § 37 až 39 ZoDPH (výpočet trvania pre daňové priznanie a kontrolný výkaz)</v>
      </c>
      <c r="C29" s="223" t="str">
        <f>'Krok 1- Kalkulačka '!D18</f>
        <v>Zákon č. 222/2004 Z. z.</v>
      </c>
      <c r="D29" s="223" t="str">
        <f>'Krok 1- Kalkulačka '!E18</f>
        <v>§ 4 ods. 1</v>
      </c>
      <c r="E29" s="223" t="str">
        <f>'Krok 1- Kalkulačka '!F18</f>
        <v>EÚ harmonizácia s možnosťou voľby</v>
      </c>
      <c r="F29" s="226">
        <f>IF('Krok 1- Kalkulačka '!G18&gt;0,'Krok 1- Kalkulačka '!G18,"-")</f>
        <v>44927</v>
      </c>
      <c r="G29" s="223" t="str">
        <f>'Krok 1- Kalkulačka '!H18</f>
        <v>zdaniteľné osoby</v>
      </c>
      <c r="H29" s="224">
        <f>'Krok 1- Kalkulačka '!I18</f>
        <v>53</v>
      </c>
      <c r="I29" s="224" t="str">
        <f>'Krok 1- Kalkulačka '!K18</f>
        <v>N</v>
      </c>
      <c r="J29" s="225">
        <f>IF($L29="In (zvyšuje náklady)",'Krok 1- Kalkulačka '!CC18,'Krok 1- Kalkulačka '!CC18)</f>
        <v>81.862499999999997</v>
      </c>
      <c r="K29" s="225">
        <f>IF($L29="In (zvyšuje náklady)",'Krok 1- Kalkulačka '!CD18,'Krok 1- Kalkulačka '!CD18)</f>
        <v>4338.7124999999996</v>
      </c>
      <c r="L29" s="223" t="str">
        <f>'Krok 1- Kalkulačka '!M18</f>
        <v>Out (znižuje náklady)</v>
      </c>
    </row>
    <row r="30" spans="1:12" ht="63.75" x14ac:dyDescent="0.2">
      <c r="A30" s="223">
        <f>'Krok 1- Kalkulačka '!B21</f>
        <v>5</v>
      </c>
      <c r="B30" s="223" t="str">
        <f>'Krok 1- Kalkulačka '!C21</f>
        <v>Zrušenie registračnej povinnosti pre zdaniteľné osoby, ktoré dodávajú tovary a služby, ktoré sú oslobodené od dane podľa § 37 až 39 ZoDPH (výpočet trvania pre registráciu pre DPH)</v>
      </c>
      <c r="C30" s="223" t="str">
        <f>'Krok 1- Kalkulačka '!D21</f>
        <v>Zákon č. 222/2004 Z. z.</v>
      </c>
      <c r="D30" s="223" t="str">
        <f>'Krok 1- Kalkulačka '!E21</f>
        <v>§ 4 ods. 1</v>
      </c>
      <c r="E30" s="223" t="str">
        <f>'Krok 1- Kalkulačka '!F21</f>
        <v>EÚ harmonizácia s možnosťou voľby</v>
      </c>
      <c r="F30" s="226">
        <f>IF('Krok 1- Kalkulačka '!G21&gt;0,'Krok 1- Kalkulačka '!G21,"-")</f>
        <v>44927</v>
      </c>
      <c r="G30" s="223" t="str">
        <f>'Krok 1- Kalkulačka '!H21</f>
        <v>zdaniteľné osoby</v>
      </c>
      <c r="H30" s="224">
        <f>'Krok 1- Kalkulačka '!I21</f>
        <v>53</v>
      </c>
      <c r="I30" s="224" t="str">
        <f>'Krok 1- Kalkulačka '!K21</f>
        <v>N</v>
      </c>
      <c r="J30" s="225">
        <f>IF($L30="In (zvyšuje náklady)",'Krok 1- Kalkulačka '!CC21,'Krok 1- Kalkulačka '!CC21)</f>
        <v>5.1164062499999998</v>
      </c>
      <c r="K30" s="225">
        <f>IF($L30="In (zvyšuje náklady)",'Krok 1- Kalkulačka '!CD21,'Krok 1- Kalkulačka '!CD21)</f>
        <v>271.16953124999998</v>
      </c>
      <c r="L30" s="223" t="str">
        <f>'Krok 1- Kalkulačka '!M21</f>
        <v>Out (znižuje náklady)</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6753846.25</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45" x14ac:dyDescent="0.2">
      <c r="A10" s="80" t="s">
        <v>100</v>
      </c>
      <c r="B10" s="85" t="e">
        <f>SUM(B6:B9)</f>
        <v>#REF!</v>
      </c>
      <c r="C10" s="88" t="e">
        <f>SUM(C6:C9)</f>
        <v>#REF!</v>
      </c>
      <c r="E10" s="142">
        <f>'Krok 1- Kalkulačka '!B9</f>
        <v>1</v>
      </c>
      <c r="F10" s="142" t="str">
        <f>'Krok 1- Kalkulačka '!C9</f>
        <v>Povinnosť vedenia záznamov týkajúcich sa cezhraničných platieb a ich následné sprístupňovanie svojmu domovskému ČŠ alebo hostiteľským ČŠ (iba banky a pobočky zahraničných bánk)</v>
      </c>
      <c r="G10" s="142" t="str">
        <f>'Krok 1- Kalkulačka '!E9</f>
        <v>§ 70a</v>
      </c>
      <c r="H10" s="142" t="str">
        <f>'Krok 1- Kalkulačka '!F9</f>
        <v>EÚ úplná harmonizácia</v>
      </c>
      <c r="I10" s="142">
        <f>'Krok 1- Kalkulačka '!G9</f>
        <v>45292</v>
      </c>
      <c r="J10" s="142" t="str">
        <f>'Krok 1- Kalkulačka '!H9</f>
        <v>banky a pobočky zahraničných bánk</v>
      </c>
      <c r="K10" s="142">
        <f>'Krok 1- Kalkulačka '!I9</f>
        <v>25</v>
      </c>
      <c r="L10" s="142">
        <f>'Krok 1- Kalkulačka '!L9</f>
        <v>0</v>
      </c>
      <c r="M10" s="143">
        <f>'Krok 1- Kalkulačka '!CC9</f>
        <v>246153.85</v>
      </c>
      <c r="N10" s="143">
        <f>'Krok 1- Kalkulačka '!CD9</f>
        <v>6153846.25</v>
      </c>
      <c r="O10" s="142" t="str">
        <f>'Krok 1- Kalkulačka '!M9</f>
        <v>In (zvyšuje náklady)</v>
      </c>
    </row>
    <row r="11" spans="1:15" ht="20.25" customHeight="1" x14ac:dyDescent="0.2">
      <c r="A11" s="80" t="s">
        <v>84</v>
      </c>
      <c r="B11" s="86"/>
      <c r="C11" s="89"/>
      <c r="E11" s="142">
        <f>'Krok 1- Kalkulačka '!B12</f>
        <v>2</v>
      </c>
      <c r="F11" s="142" t="str">
        <f>'Krok 1- Kalkulačka '!C12</f>
        <v>Povinnosť vedenia záznamov týkajúcich sa cezhraničných platieb a ich následné sprístupňovanie svojmu domovskému ČŠ alebo hostiteľským ČŠ (iba tuzemský PPS, bez bánk a pobočiek zahraničných bánk)</v>
      </c>
      <c r="G11" s="142" t="str">
        <f>'Krok 1- Kalkulačka '!E12</f>
        <v>§ 70a</v>
      </c>
      <c r="H11" s="142" t="str">
        <f>'Krok 1- Kalkulačka '!F12</f>
        <v>EÚ úplná harmonizácia</v>
      </c>
      <c r="I11" s="142">
        <f>'Krok 1- Kalkulačka '!G12</f>
        <v>45292</v>
      </c>
      <c r="J11" s="142" t="str">
        <f>'Krok 1- Kalkulačka '!H12</f>
        <v>tuzemský poskytovatelia platobných služieb</v>
      </c>
      <c r="K11" s="142">
        <f>'Krok 1- Kalkulačka '!I12</f>
        <v>15</v>
      </c>
      <c r="L11" s="142">
        <f>'Krok 1- Kalkulačka '!L12</f>
        <v>0</v>
      </c>
      <c r="M11" s="143">
        <f>'Krok 1- Kalkulačka '!CC12</f>
        <v>40000</v>
      </c>
      <c r="N11" s="143">
        <f>'Krok 1- Kalkulačka '!CD12</f>
        <v>600000</v>
      </c>
      <c r="O11" s="142" t="str">
        <f>'Krok 1- Kalkulačka '!M12</f>
        <v>In (zvyšuje náklady)</v>
      </c>
    </row>
    <row r="12" spans="1:15" ht="33.75" x14ac:dyDescent="0.2">
      <c r="A12" s="79" t="s">
        <v>114</v>
      </c>
      <c r="B12" s="85">
        <f>'Krok 1- Kalkulačka '!BA160</f>
        <v>0</v>
      </c>
      <c r="C12" s="88">
        <f>'Krok 1- Kalkulačka '!BI160</f>
        <v>0</v>
      </c>
      <c r="E12" s="142">
        <f>'Krok 1- Kalkulačka '!B15</f>
        <v>3</v>
      </c>
      <c r="F12" s="142" t="str">
        <f>'Krok 1- Kalkulačka '!C15</f>
        <v>Zrušenie existujúcej registrácie pre zdaniteľné osoby, ktoré dodávajú tovary a služby, ktoré sú oslobodené od dane podľa § 37 až 39 ZoDPH</v>
      </c>
      <c r="G12" s="142" t="str">
        <f>'Krok 1- Kalkulačka '!E15</f>
        <v>§ 81 ods. 1</v>
      </c>
      <c r="H12" s="142" t="str">
        <f>'Krok 1- Kalkulačka '!F15</f>
        <v>EÚ harmonizácia s možnosťou voľby</v>
      </c>
      <c r="I12" s="142" t="str">
        <f>'Krok 1- Kalkulačka '!G15</f>
        <v>1.1.2023,</v>
      </c>
      <c r="J12" s="142" t="str">
        <f>'Krok 1- Kalkulačka '!H15</f>
        <v>zdaniteľné osoby</v>
      </c>
      <c r="K12" s="142">
        <f>'Krok 1- Kalkulačka '!I15</f>
        <v>881</v>
      </c>
      <c r="L12" s="142">
        <f>'Krok 1- Kalkulačka '!L15</f>
        <v>0</v>
      </c>
      <c r="M12" s="143">
        <f>'Krok 1- Kalkulačka '!CC15</f>
        <v>81.862499999999997</v>
      </c>
      <c r="N12" s="143">
        <f>'Krok 1- Kalkulačka '!CD15</f>
        <v>72120.862500000003</v>
      </c>
      <c r="O12" s="142" t="str">
        <f>'Krok 1- Kalkulačka '!M15</f>
        <v>Out (znižuje náklady)</v>
      </c>
    </row>
    <row r="13" spans="1:15" ht="45" x14ac:dyDescent="0.2">
      <c r="A13" s="79" t="s">
        <v>180</v>
      </c>
      <c r="B13" s="84">
        <f>'Krok 1- Kalkulačka '!BR160</f>
        <v>6753846.25</v>
      </c>
      <c r="C13" s="87">
        <f>'Krok 1- Kalkulačka '!BZ160</f>
        <v>0</v>
      </c>
      <c r="E13" s="142">
        <f>'Krok 1- Kalkulačka '!B18</f>
        <v>4</v>
      </c>
      <c r="F13" s="142" t="str">
        <f>'Krok 1- Kalkulačka '!C18</f>
        <v>Zrušenie registračnej povinnosti pre zdaniteľné osoby, ktoré dodávajú tovary a služby, ktoré sú oslobodené od dane podľa § 37 až 39 ZoDPH (výpočet trvania pre daňové priznanie a kontrolný výkaz)</v>
      </c>
      <c r="G13" s="142" t="str">
        <f>'Krok 1- Kalkulačka '!E18</f>
        <v>§ 4 ods. 1</v>
      </c>
      <c r="H13" s="142" t="str">
        <f>'Krok 1- Kalkulačka '!F18</f>
        <v>EÚ harmonizácia s možnosťou voľby</v>
      </c>
      <c r="I13" s="142">
        <f>'Krok 1- Kalkulačka '!G18</f>
        <v>44927</v>
      </c>
      <c r="J13" s="142" t="str">
        <f>'Krok 1- Kalkulačka '!H18</f>
        <v>zdaniteľné osoby</v>
      </c>
      <c r="K13" s="142">
        <f>'Krok 1- Kalkulačka '!I18</f>
        <v>53</v>
      </c>
      <c r="L13" s="142">
        <f>'Krok 1- Kalkulačka '!L18</f>
        <v>0</v>
      </c>
      <c r="M13" s="143">
        <f>'Krok 1- Kalkulačka '!CC18</f>
        <v>81.862499999999997</v>
      </c>
      <c r="N13" s="143">
        <f>'Krok 1- Kalkulačka '!CD18</f>
        <v>4338.7124999999996</v>
      </c>
      <c r="O13" s="142" t="str">
        <f>'Krok 1- Kalkulačka '!M18</f>
        <v>Out (znižuje náklady)</v>
      </c>
    </row>
    <row r="14" spans="1:15" ht="13.5" customHeight="1" x14ac:dyDescent="0.2">
      <c r="A14" s="416"/>
      <c r="B14" s="417"/>
      <c r="C14" s="418"/>
      <c r="E14" s="142">
        <f>'Krok 1- Kalkulačka '!B21</f>
        <v>5</v>
      </c>
      <c r="F14" s="142" t="str">
        <f>'Krok 1- Kalkulačka '!C21</f>
        <v>Zrušenie registračnej povinnosti pre zdaniteľné osoby, ktoré dodávajú tovary a služby, ktoré sú oslobodené od dane podľa § 37 až 39 ZoDPH (výpočet trvania pre registráciu pre DPH)</v>
      </c>
      <c r="G14" s="142" t="str">
        <f>'Krok 1- Kalkulačka '!E21</f>
        <v>§ 4 ods. 1</v>
      </c>
      <c r="H14" s="142" t="str">
        <f>'Krok 1- Kalkulačka '!F21</f>
        <v>EÚ harmonizácia s možnosťou voľby</v>
      </c>
      <c r="I14" s="142">
        <f>'Krok 1- Kalkulačka '!G21</f>
        <v>44927</v>
      </c>
      <c r="J14" s="142" t="str">
        <f>'Krok 1- Kalkulačka '!H21</f>
        <v>zdaniteľné osoby</v>
      </c>
      <c r="K14" s="142">
        <f>'Krok 1- Kalkulačka '!I21</f>
        <v>53</v>
      </c>
      <c r="L14" s="142">
        <f>'Krok 1- Kalkulačka '!L21</f>
        <v>0</v>
      </c>
      <c r="M14" s="143">
        <f>'Krok 1- Kalkulačka '!CC21</f>
        <v>5.1164062499999998</v>
      </c>
      <c r="N14" s="143">
        <f>'Krok 1- Kalkulačka '!CD21</f>
        <v>271.16953124999998</v>
      </c>
      <c r="O14" s="142" t="str">
        <f>'Krok 1- Kalkulačka '!M21</f>
        <v>Out (znižuje náklady)</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Dancak Jan</cp:lastModifiedBy>
  <cp:lastPrinted>2022-08-04T09:46:45Z</cp:lastPrinted>
  <dcterms:created xsi:type="dcterms:W3CDTF">2014-07-30T13:24:38Z</dcterms:created>
  <dcterms:modified xsi:type="dcterms:W3CDTF">2022-08-04T09:47:13Z</dcterms:modified>
</cp:coreProperties>
</file>