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jakab\Documents\Novela PIRATELA\Vlastný materiál\komplet\NR SR\mail pre Bašu\"/>
    </mc:Choice>
  </mc:AlternateContent>
  <bookViews>
    <workbookView xWindow="0" yWindow="0" windowWidth="28800" windowHeight="135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9" i="10" l="1"/>
  <c r="U10" i="10"/>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R9" i="10"/>
  <c r="BP9" i="10"/>
  <c r="BT9" i="10"/>
  <c r="BO9" i="10"/>
  <c r="BS9" i="10"/>
  <c r="BQ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9" i="10" l="1"/>
  <c r="BF159" i="10" s="1"/>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AC9" i="10"/>
  <c r="U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l="1"/>
  <c r="CA9" i="10"/>
  <c r="BK9" i="10"/>
  <c r="CC9" i="10"/>
  <c r="J26" i="15" s="1"/>
  <c r="AE9" i="10"/>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<sst xmlns="http://schemas.openxmlformats.org/spreadsheetml/2006/main" count="716" uniqueCount="220">
  <si>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</si>
  <si>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</si>
  <si>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</si>
  <si>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</si>
  <si>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</si>
  <si>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</si>
  <si>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</si>
  <si>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</si>
  <si>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</si>
  <si>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</si>
  <si>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</si>
  <si>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</si>
  <si>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</si>
  <si>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</si>
  <si>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</si>
  <si>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</si>
  <si>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</si>
  <si>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</si>
  <si>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</si>
  <si>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</si>
  <si>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</si>
  <si>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</si>
  <si>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</si>
  <si>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</si>
  <si>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</si>
  <si>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</si>
  <si>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</si>
  <si>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</si>
  <si>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</si>
  <si>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</si>
  <si>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</si>
  <si>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</si>
  <si>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</si>
  <si>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</si>
  <si>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</si>
  <si>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</si>
  <si>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</si>
  <si>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</si>
  <si>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</si>
  <si>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</si>
  <si>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</si>
  <si>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</si>
  <si>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</si>
  <si>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</si>
  <si>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</si>
  <si>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</si>
  <si>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</si>
  <si>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</si>
  <si>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</si>
  <si>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</si>
  <si>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</si>
  <si>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</si>
  <si>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</si>
  <si>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</si>
  <si>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</si>
  <si>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</si>
  <si>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</si>
  <si>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</si>
  <si>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</si>
  <si>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</si>
  <si>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</si>
  <si>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</si>
  <si>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</si>
  <si>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</si>
  <si>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</si>
  <si>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</si>
  <si>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</si>
  <si>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</si>
  <si>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</si>
  <si>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</si>
  <si>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</si>
  <si>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</si>
  <si>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</si>
  <si>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</si>
  <si>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</si>
  <si>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</si>
  <si>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</si>
  <si>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</si>
  <si>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</si>
  <si>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</si>
  <si>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</si>
  <si>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</si>
  <si>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</si>
  <si>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</si>
  <si>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</si>
  <si>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</si>
  <si>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</si>
  <si>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</si>
  <si>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</si>
  <si>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</si>
  <si>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</si>
  <si>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</si>
  <si>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</si>
  <si>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</si>
  <si>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</si>
  <si>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</si>
  <si>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</si>
  <si>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</si>
  <si>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</si>
  <si>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</si>
  <si>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</si>
  <si>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</si>
  <si>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</si>
  <si>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</si>
  <si>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</si>
  <si>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</si>
  <si>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</si>
  <si>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</si>
  <si>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</si>
  <si>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</si>
  <si>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</si>
  <si>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</si>
  <si>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</si>
  <si>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</si>
  <si>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</si>
  <si>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</si>
  <si>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</si>
  <si>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</si>
  <si>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</si>
  <si>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</si>
  <si>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</si>
  <si>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</si>
  <si>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</si>
  <si>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</si>
  <si>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</si>
  <si>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</si>
  <si>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</si>
  <si>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</si>
  <si>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</si>
  <si>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</si>
  <si>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</si>
  <si>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</si>
  <si>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</si>
  <si>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</si>
  <si>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</si>
  <si>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</si>
  <si>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</si>
  <si>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</si>
  <si>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</si>
  <si>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</si>
  <si>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</si>
  <si>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</si>
  <si>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</si>
  <si>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</si>
  <si>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</si>
  <si>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</si>
  <si>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</si>
  <si>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</si>
  <si>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</si>
  <si>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</si>
  <si>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</si>
  <si>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</si>
  <si>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</si>
  <si>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</si>
  <si>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</si>
  <si>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</si>
  <si>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</si>
  <si>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</si>
  <si>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</si>
  <si>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</si>
  <si>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</si>
  <si>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</si>
  <si>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</si>
  <si>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</si>
  <si>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</si>
  <si>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</si>
  <si>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</si>
  <si>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</si>
  <si>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</si>
  <si>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</si>
  <si>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</si>
  <si>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</si>
  <si>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</si>
  <si>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</si>
  <si>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</si>
  <si>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</si>
  <si>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</si>
  <si>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</si>
  <si>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</si>
  <si>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</si>
  <si>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</si>
  <si>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</si>
  <si>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</si>
  <si>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</si>
  <si>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</si>
  <si>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</si>
  <si>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</si>
  <si>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</si>
  <si>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</si>
  <si>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</si>
  <si>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</si>
  <si>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</si>
  <si>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</si>
  <si>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</si>
  <si>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</si>
  <si>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</si>
  <si>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</si>
  <si>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</si>
  <si>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</si>
  <si>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</si>
  <si>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</si>
  <si>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</si>
  <si>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</si>
  <si>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</si>
  <si>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</si>
  <si>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</si>
  <si>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</si>
  <si>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</si>
  <si>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</si>
  <si>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</si>
  <si>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</si>
  <si>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</si>
  <si>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</si>
  <si>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 xml:space="preserve">zákon č. 486/2013 Z. z. </t>
  </si>
  <si>
    <t>§ 13 ods. 1</t>
  </si>
  <si>
    <t>N</t>
  </si>
  <si>
    <t>Out (znižuje náklady)</t>
  </si>
  <si>
    <t xml:space="preserve"> Držitelia práv duševného vlastníctva</t>
  </si>
  <si>
    <t>-</t>
  </si>
  <si>
    <t>Zrušenie podávania žiadosti v písomnej podobe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</si>
</sst>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5" zoomScaleNormal="85" workbookViewId="0">
      <pane xSplit="2" ySplit="8" topLeftCell="C9" activePane="bottomRight" state="frozen"/>
      <selection pane="topRight" activeCell="C1" sqref="C1"/>
      <selection pane="bottomLeft" activeCell="A8" sqref="A8"/>
      <selection pane="bottomRight" activeCell="D12" sqref="D12:D1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48" t="s">
        <v>205</v>
      </c>
      <c r="X7" s="333" t="s">
        <v>203</v>
      </c>
      <c r="Y7" s="334"/>
      <c r="Z7" s="346" t="s">
        <v>204</v>
      </c>
      <c r="AA7" s="334"/>
      <c r="AB7" s="278" t="s">
        <v>111</v>
      </c>
      <c r="AC7" s="277"/>
      <c r="AD7" s="350" t="s">
        <v>110</v>
      </c>
      <c r="AE7" s="282"/>
      <c r="AF7" s="276" t="s">
        <v>203</v>
      </c>
      <c r="AG7" s="277"/>
      <c r="AH7" s="277" t="s">
        <v>204</v>
      </c>
      <c r="AI7" s="277"/>
      <c r="AJ7" s="278" t="s">
        <v>138</v>
      </c>
      <c r="AK7" s="277"/>
      <c r="AL7" s="281" t="s">
        <v>137</v>
      </c>
      <c r="AM7" s="290"/>
      <c r="AN7" s="339" t="s">
        <v>203</v>
      </c>
      <c r="AO7" s="340"/>
      <c r="AP7" s="340" t="s">
        <v>204</v>
      </c>
      <c r="AQ7" s="340"/>
      <c r="AR7" s="341" t="s">
        <v>138</v>
      </c>
      <c r="AS7" s="341"/>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7"/>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7" t="s">
        <v>219</v>
      </c>
      <c r="D9" s="312" t="s">
        <v>213</v>
      </c>
      <c r="E9" s="312" t="s">
        <v>214</v>
      </c>
      <c r="F9" s="312" t="s">
        <v>182</v>
      </c>
      <c r="G9" s="326" t="s">
        <v>218</v>
      </c>
      <c r="H9" s="312" t="s">
        <v>217</v>
      </c>
      <c r="I9" s="321">
        <v>1201</v>
      </c>
      <c r="J9" s="325">
        <f t="shared" ref="J9" si="0">IF(I9="N",0,I9)</f>
        <v>1201</v>
      </c>
      <c r="K9" s="322" t="s">
        <v>215</v>
      </c>
      <c r="L9" s="314">
        <f t="shared" ref="L9:L12" si="1">IF(K9="N",0,K9)</f>
        <v>0</v>
      </c>
      <c r="M9" s="312" t="s">
        <v>216</v>
      </c>
      <c r="N9" s="317"/>
      <c r="O9" s="328"/>
      <c r="P9" s="317"/>
      <c r="Q9" s="313" t="s">
        <v>50</v>
      </c>
      <c r="R9" s="311">
        <f>VLOOKUP(Q9,vstupy!$B$17:$C$27,2,FALSE)</f>
        <v>0</v>
      </c>
      <c r="S9" s="317">
        <v>20</v>
      </c>
      <c r="T9" s="153" t="s">
        <v>51</v>
      </c>
      <c r="U9" s="218">
        <f>IFERROR(VLOOKUP(T9,vstupy!$B$2:$C$12,2,FALSE),0)</f>
        <v>0</v>
      </c>
      <c r="V9" s="313" t="s">
        <v>3</v>
      </c>
      <c r="W9" s="331">
        <f>VLOOKUP(V9,vstupy!$B$17:$C$27,2,FALSE)</f>
        <v>1</v>
      </c>
      <c r="X9" s="329">
        <f>IFERROR(IF(J9=0,"N",N9/I9),0)</f>
        <v>0</v>
      </c>
      <c r="Y9" s="307">
        <f>N9</f>
        <v>0</v>
      </c>
      <c r="Z9" s="307">
        <f>IFERROR(IF(J9=0,"N",O9/I9),0)</f>
        <v>0</v>
      </c>
      <c r="AA9" s="307">
        <f>O9</f>
        <v>0</v>
      </c>
      <c r="AB9" s="307">
        <f>P9*R9</f>
        <v>0</v>
      </c>
      <c r="AC9" s="307">
        <f t="shared" ref="AC9" si="2">IFERROR(AB9*J9,0)</f>
        <v>0</v>
      </c>
      <c r="AD9" s="307">
        <f>IF(S9&gt;0,IF(W9&gt;0,($G$6/160)*(S9/60)*W9,0),IF(W9&gt;0,($G$6/160)*((U9+U10+U11)/60)*W9,0))</f>
        <v>3.4109374999999997</v>
      </c>
      <c r="AE9" s="343">
        <f t="shared" ref="AE9" si="3">IFERROR(AD9*J9,0)</f>
        <v>4096.5359374999998</v>
      </c>
      <c r="AF9" s="336">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3.4109374999999997</v>
      </c>
      <c r="AU9" s="294">
        <f>IF($M9="In (zvyšuje náklady)",0,AE9)</f>
        <v>4096.5359374999998</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3.4109374999999997</v>
      </c>
      <c r="CD9" s="310">
        <f>Y9+AA9+AC9+AE9</f>
        <v>4096.5359374999998</v>
      </c>
    </row>
    <row r="10" spans="1:82" s="18" customFormat="1" ht="12.6" customHeight="1" x14ac:dyDescent="0.2">
      <c r="B10" s="345"/>
      <c r="C10" s="327"/>
      <c r="D10" s="312"/>
      <c r="E10" s="312"/>
      <c r="F10" s="312"/>
      <c r="G10" s="326"/>
      <c r="H10" s="312"/>
      <c r="I10" s="321"/>
      <c r="J10" s="325"/>
      <c r="K10" s="322"/>
      <c r="L10" s="314"/>
      <c r="M10" s="312"/>
      <c r="N10" s="317"/>
      <c r="O10" s="32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7"/>
      <c r="D11" s="312"/>
      <c r="E11" s="312"/>
      <c r="F11" s="312"/>
      <c r="G11" s="326"/>
      <c r="H11" s="312"/>
      <c r="I11" s="321"/>
      <c r="J11" s="325"/>
      <c r="K11" s="322"/>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7"/>
      <c r="D12" s="312"/>
      <c r="E12" s="312"/>
      <c r="F12" s="312" t="s">
        <v>177</v>
      </c>
      <c r="G12" s="326"/>
      <c r="H12" s="312"/>
      <c r="I12" s="322"/>
      <c r="J12" s="325">
        <f t="shared" ref="J12" si="8">IF(I12="N",0,I12)</f>
        <v>0</v>
      </c>
      <c r="K12" s="322"/>
      <c r="L12" s="314">
        <f t="shared" si="1"/>
        <v>0</v>
      </c>
      <c r="M12" s="312" t="s">
        <v>177</v>
      </c>
      <c r="N12" s="317"/>
      <c r="O12" s="317"/>
      <c r="P12" s="317"/>
      <c r="Q12" s="313" t="s">
        <v>50</v>
      </c>
      <c r="R12" s="311">
        <f>VLOOKUP(Q12,vstupy!$B$17:$C$27,2,FALSE)</f>
        <v>0</v>
      </c>
      <c r="S12" s="317"/>
      <c r="T12" s="153" t="s">
        <v>51</v>
      </c>
      <c r="U12" s="218">
        <f>IFERROR(VLOOKUP(T12,vstupy!$B$2:$C$12,2,FALSE),0)</f>
        <v>0</v>
      </c>
      <c r="V12" s="313" t="s">
        <v>50</v>
      </c>
      <c r="W12" s="331">
        <f>VLOOKUP(V12,vstupy!$B$17:$C$27,2,FALSE)</f>
        <v>0</v>
      </c>
      <c r="X12" s="329" t="str">
        <f t="shared" ref="X12" si="9">IFERROR(IF(J12=0,"N",N12/I12),0)</f>
        <v>N</v>
      </c>
      <c r="Y12" s="307">
        <f t="shared" ref="Y12:Y24" si="10">N12</f>
        <v>0</v>
      </c>
      <c r="Z12" s="307" t="str">
        <f t="shared" ref="Z12" si="11">IFERROR(IF(J12=0,"N",O12/I12),0)</f>
        <v>N</v>
      </c>
      <c r="AA12" s="307">
        <f t="shared" ref="AA12" si="12">O12</f>
        <v>0</v>
      </c>
      <c r="AB12" s="307">
        <f t="shared" ref="AB12" si="13">P12*R12</f>
        <v>0</v>
      </c>
      <c r="AC12" s="307">
        <f t="shared" ref="AC12" si="14">IFERROR(AB12*J12,0)</f>
        <v>0</v>
      </c>
      <c r="AD12" s="342">
        <f>IF(S12&gt;0,IF(W12&gt;0,($G$6/160)*(S12/60)*W12,0),IF(W12&gt;0,($G$6/160)*((U12+U13+U14)/60)*W12,0))</f>
        <v>0</v>
      </c>
      <c r="AE12" s="343">
        <f t="shared" ref="AE12:AE75" si="15">IFERROR(AD12*J12,0)</f>
        <v>0</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t="str">
        <f t="shared" ref="AN12" si="17">IF($M12="In (zvyšuje náklady)",0,X12)</f>
        <v>N</v>
      </c>
      <c r="AO12" s="296">
        <f t="shared" ref="AO12" si="18">IF($M12="In (zvyšuje náklady)",0,Y12)</f>
        <v>0</v>
      </c>
      <c r="AP12" s="296" t="str">
        <f t="shared" ref="AP12" si="19">IF($M12="In (zvyšuje náklady)",0,Z12)</f>
        <v>N</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0</v>
      </c>
      <c r="CD12" s="285">
        <f>Y12+AA12+AC12+AE12</f>
        <v>0</v>
      </c>
    </row>
    <row r="13" spans="1:82" s="20" customFormat="1" ht="12.6" customHeight="1" x14ac:dyDescent="0.2">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7"/>
      <c r="D15" s="312"/>
      <c r="E15" s="312"/>
      <c r="F15" s="312" t="s">
        <v>177</v>
      </c>
      <c r="G15" s="326"/>
      <c r="H15" s="312"/>
      <c r="I15" s="312"/>
      <c r="J15" s="314">
        <f t="shared" ref="J15" si="53">IF(I15="N",0,I15)</f>
        <v>0</v>
      </c>
      <c r="K15" s="312"/>
      <c r="L15" s="314">
        <f t="shared" ref="L15" si="54">IF(K15="N",0,K15)</f>
        <v>0</v>
      </c>
      <c r="M15" s="312" t="s">
        <v>177</v>
      </c>
      <c r="N15" s="317"/>
      <c r="O15" s="317"/>
      <c r="P15" s="315"/>
      <c r="Q15" s="313" t="s">
        <v>50</v>
      </c>
      <c r="R15" s="311">
        <f>VLOOKUP(Q15,vstupy!$B$17:$C$27,2,FALSE)</f>
        <v>0</v>
      </c>
      <c r="S15" s="317"/>
      <c r="T15" s="153" t="s">
        <v>51</v>
      </c>
      <c r="U15" s="218">
        <f>IFERROR(VLOOKUP(T15,vstupy!$B$2:$C$12,2,FALSE),0)</f>
        <v>0</v>
      </c>
      <c r="V15" s="313" t="s">
        <v>50</v>
      </c>
      <c r="W15" s="331">
        <f>VLOOKUP(V15,vstupy!$B$17:$C$27,2,FALSE)</f>
        <v>0</v>
      </c>
      <c r="X15" s="329"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7"/>
      <c r="D18" s="312"/>
      <c r="E18" s="312"/>
      <c r="F18" s="312" t="s">
        <v>177</v>
      </c>
      <c r="G18" s="326"/>
      <c r="H18" s="312"/>
      <c r="I18" s="312"/>
      <c r="J18" s="314">
        <f t="shared" ref="J18" si="98">IF(I18="N",0,I18)</f>
        <v>0</v>
      </c>
      <c r="K18" s="312"/>
      <c r="L18" s="314">
        <f t="shared" ref="L18" si="99">IF(K18="N",0,K18)</f>
        <v>0</v>
      </c>
      <c r="M18" s="312" t="s">
        <v>177</v>
      </c>
      <c r="N18" s="317"/>
      <c r="O18" s="317"/>
      <c r="P18" s="315"/>
      <c r="Q18" s="313" t="s">
        <v>50</v>
      </c>
      <c r="R18" s="311">
        <f>VLOOKUP(Q18,vstupy!$B$17:$C$27,2,FALSE)</f>
        <v>0</v>
      </c>
      <c r="S18" s="317"/>
      <c r="T18" s="153" t="s">
        <v>51</v>
      </c>
      <c r="U18" s="218">
        <f>IFERROR(VLOOKUP(T18,vstupy!$B$2:$C$12,2,FALSE),0)</f>
        <v>0</v>
      </c>
      <c r="V18" s="313" t="s">
        <v>50</v>
      </c>
      <c r="W18" s="331">
        <f>VLOOKUP(V18,vstupy!$B$17:$C$27,2,FALSE)</f>
        <v>0</v>
      </c>
      <c r="X18" s="329"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7"/>
      <c r="D21" s="312"/>
      <c r="E21" s="312"/>
      <c r="F21" s="312" t="s">
        <v>177</v>
      </c>
      <c r="G21" s="326"/>
      <c r="H21" s="312"/>
      <c r="I21" s="323"/>
      <c r="J21" s="314">
        <f t="shared" ref="J21" si="142">IF(I21="N",0,I21)</f>
        <v>0</v>
      </c>
      <c r="K21" s="312"/>
      <c r="L21" s="314">
        <f t="shared" ref="L21" si="143">IF(K21="N",0,K21)</f>
        <v>0</v>
      </c>
      <c r="M21" s="312" t="s">
        <v>177</v>
      </c>
      <c r="N21" s="317"/>
      <c r="O21" s="317"/>
      <c r="P21" s="315"/>
      <c r="Q21" s="313" t="s">
        <v>50</v>
      </c>
      <c r="R21" s="311">
        <f>VLOOKUP(Q21,vstupy!$B$17:$C$27,2,FALSE)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7"/>
      <c r="D24" s="312"/>
      <c r="E24" s="312"/>
      <c r="F24" s="312" t="s">
        <v>177</v>
      </c>
      <c r="G24" s="326"/>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7"/>
      <c r="D27" s="312"/>
      <c r="E27" s="312"/>
      <c r="F27" s="312" t="s">
        <v>177</v>
      </c>
      <c r="G27" s="326"/>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7"/>
      <c r="D30" s="312"/>
      <c r="E30" s="312"/>
      <c r="F30" s="312" t="s">
        <v>177</v>
      </c>
      <c r="G30" s="326"/>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7"/>
      <c r="D33" s="312"/>
      <c r="E33" s="312"/>
      <c r="F33" s="312" t="s">
        <v>177</v>
      </c>
      <c r="G33" s="326"/>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177</v>
      </c>
      <c r="G36" s="326"/>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177</v>
      </c>
      <c r="G39" s="326"/>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7"/>
      <c r="D42" s="327"/>
      <c r="E42" s="327"/>
      <c r="F42" s="312" t="s">
        <v>177</v>
      </c>
      <c r="G42" s="326"/>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7"/>
      <c r="D45" s="327"/>
      <c r="E45" s="327"/>
      <c r="F45" s="312" t="s">
        <v>177</v>
      </c>
      <c r="G45" s="326"/>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7"/>
      <c r="D48" s="327"/>
      <c r="E48" s="327"/>
      <c r="F48" s="312" t="s">
        <v>177</v>
      </c>
      <c r="G48" s="326"/>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7"/>
      <c r="D51" s="327"/>
      <c r="E51" s="327"/>
      <c r="F51" s="312" t="s">
        <v>177</v>
      </c>
      <c r="G51" s="326"/>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7"/>
      <c r="D54" s="327"/>
      <c r="E54" s="327"/>
      <c r="F54" s="312" t="s">
        <v>177</v>
      </c>
      <c r="G54" s="326"/>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7"/>
      <c r="D57" s="327"/>
      <c r="E57" s="327"/>
      <c r="F57" s="312" t="s">
        <v>177</v>
      </c>
      <c r="G57" s="326"/>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7"/>
      <c r="D60" s="327"/>
      <c r="E60" s="327"/>
      <c r="F60" s="312" t="s">
        <v>177</v>
      </c>
      <c r="G60" s="326"/>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7"/>
      <c r="D63" s="327"/>
      <c r="E63" s="327"/>
      <c r="F63" s="312" t="s">
        <v>177</v>
      </c>
      <c r="G63" s="326"/>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7"/>
      <c r="D66" s="327"/>
      <c r="E66" s="327"/>
      <c r="F66" s="312" t="s">
        <v>177</v>
      </c>
      <c r="G66" s="326"/>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7"/>
      <c r="D69" s="327"/>
      <c r="E69" s="327"/>
      <c r="F69" s="312" t="s">
        <v>177</v>
      </c>
      <c r="G69" s="326"/>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7"/>
      <c r="D72" s="327"/>
      <c r="E72" s="327"/>
      <c r="F72" s="312" t="s">
        <v>177</v>
      </c>
      <c r="G72" s="326"/>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7"/>
      <c r="D75" s="327"/>
      <c r="E75" s="327"/>
      <c r="F75" s="312" t="s">
        <v>177</v>
      </c>
      <c r="G75" s="326"/>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7"/>
      <c r="D78" s="327"/>
      <c r="E78" s="327"/>
      <c r="F78" s="312" t="s">
        <v>177</v>
      </c>
      <c r="G78" s="326"/>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7"/>
      <c r="D81" s="327"/>
      <c r="E81" s="327"/>
      <c r="F81" s="312" t="s">
        <v>177</v>
      </c>
      <c r="G81" s="326"/>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7"/>
      <c r="D84" s="327"/>
      <c r="E84" s="327"/>
      <c r="F84" s="312" t="s">
        <v>177</v>
      </c>
      <c r="G84" s="326"/>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7"/>
      <c r="D87" s="327"/>
      <c r="E87" s="327"/>
      <c r="F87" s="312" t="s">
        <v>177</v>
      </c>
      <c r="G87" s="326"/>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7"/>
      <c r="D90" s="327"/>
      <c r="E90" s="327"/>
      <c r="F90" s="312" t="s">
        <v>177</v>
      </c>
      <c r="G90" s="326"/>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7"/>
      <c r="D93" s="327"/>
      <c r="E93" s="327"/>
      <c r="F93" s="312" t="s">
        <v>177</v>
      </c>
      <c r="G93" s="326"/>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7"/>
      <c r="D96" s="327"/>
      <c r="E96" s="327"/>
      <c r="F96" s="312" t="s">
        <v>177</v>
      </c>
      <c r="G96" s="326"/>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7"/>
      <c r="D99" s="327"/>
      <c r="E99" s="327"/>
      <c r="F99" s="312" t="s">
        <v>177</v>
      </c>
      <c r="G99" s="326"/>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7"/>
      <c r="D102" s="327"/>
      <c r="E102" s="327"/>
      <c r="F102" s="312" t="s">
        <v>177</v>
      </c>
      <c r="G102" s="326"/>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7"/>
      <c r="D105" s="327"/>
      <c r="E105" s="327"/>
      <c r="F105" s="312" t="s">
        <v>177</v>
      </c>
      <c r="G105" s="326"/>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7"/>
      <c r="D108" s="327"/>
      <c r="E108" s="327"/>
      <c r="F108" s="312" t="s">
        <v>177</v>
      </c>
      <c r="G108" s="326"/>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7"/>
      <c r="D111" s="327"/>
      <c r="E111" s="327"/>
      <c r="F111" s="312" t="s">
        <v>177</v>
      </c>
      <c r="G111" s="326"/>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7"/>
      <c r="D114" s="327"/>
      <c r="E114" s="327"/>
      <c r="F114" s="312" t="s">
        <v>177</v>
      </c>
      <c r="G114" s="326"/>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7"/>
      <c r="D117" s="327"/>
      <c r="E117" s="327"/>
      <c r="F117" s="312" t="s">
        <v>177</v>
      </c>
      <c r="G117" s="326"/>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7"/>
      <c r="D120" s="327"/>
      <c r="E120" s="327"/>
      <c r="F120" s="312" t="s">
        <v>177</v>
      </c>
      <c r="G120" s="326"/>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7"/>
      <c r="D123" s="327"/>
      <c r="E123" s="327"/>
      <c r="F123" s="312" t="s">
        <v>177</v>
      </c>
      <c r="G123" s="326"/>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7"/>
      <c r="D126" s="327"/>
      <c r="E126" s="327"/>
      <c r="F126" s="312" t="s">
        <v>177</v>
      </c>
      <c r="G126" s="326"/>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7"/>
      <c r="D129" s="327"/>
      <c r="E129" s="327"/>
      <c r="F129" s="312" t="s">
        <v>177</v>
      </c>
      <c r="G129" s="326"/>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7"/>
      <c r="D132" s="327"/>
      <c r="E132" s="327"/>
      <c r="F132" s="312" t="s">
        <v>177</v>
      </c>
      <c r="G132" s="326"/>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7"/>
      <c r="D135" s="327"/>
      <c r="E135" s="327"/>
      <c r="F135" s="312" t="s">
        <v>177</v>
      </c>
      <c r="G135" s="326"/>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7"/>
      <c r="D138" s="327"/>
      <c r="E138" s="327"/>
      <c r="F138" s="312" t="s">
        <v>177</v>
      </c>
      <c r="G138" s="326"/>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7"/>
      <c r="D141" s="327"/>
      <c r="E141" s="327"/>
      <c r="F141" s="312" t="s">
        <v>177</v>
      </c>
      <c r="G141" s="326"/>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7"/>
      <c r="D144" s="327"/>
      <c r="E144" s="327"/>
      <c r="F144" s="312" t="s">
        <v>177</v>
      </c>
      <c r="G144" s="326"/>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7"/>
      <c r="D147" s="327"/>
      <c r="E147" s="327"/>
      <c r="F147" s="312" t="s">
        <v>177</v>
      </c>
      <c r="G147" s="326"/>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7"/>
      <c r="D150" s="327"/>
      <c r="E150" s="327"/>
      <c r="F150" s="312" t="s">
        <v>177</v>
      </c>
      <c r="G150" s="326"/>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7"/>
      <c r="D153" s="327"/>
      <c r="E153" s="327"/>
      <c r="F153" s="312" t="s">
        <v>177</v>
      </c>
      <c r="G153" s="326"/>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7"/>
      <c r="D156" s="327"/>
      <c r="E156" s="327"/>
      <c r="F156" s="312" t="s">
        <v>177</v>
      </c>
      <c r="G156" s="326"/>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3.4109374999999997</v>
      </c>
      <c r="AU159" s="198">
        <f t="shared" si="2171"/>
        <v>4096.5359374999998</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3.4109374999999997</v>
      </c>
      <c r="CD159" s="198">
        <f t="shared" si="2180"/>
        <v>4096.5359374999998</v>
      </c>
    </row>
    <row r="160" spans="2:82" x14ac:dyDescent="0.2">
      <c r="AC160" s="203"/>
      <c r="AK160" s="203">
        <f>AG159+AI159+AK159+AM159</f>
        <v>0</v>
      </c>
      <c r="AS160" s="203">
        <f>AO159+AQ159+AS159+AU159</f>
        <v>4096.5359374999998</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4096.5359374999998</v>
      </c>
    </row>
    <row r="165" spans="3:82" ht="12.75" customHeight="1" x14ac:dyDescent="0.2">
      <c r="AQ165" s="162" t="s">
        <v>200</v>
      </c>
      <c r="AS165" s="203">
        <f>'Krok 2- Tabuľky na skopírovanie'!C10+'Krok 2- Tabuľky na skopírovanie'!E10</f>
        <v>4096.5359374999998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1: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G27" sqref="G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178</v>
      </c>
      <c r="C6" s="361">
        <f>'Krok 1- Kalkulačka '!AG159</f>
        <v>0</v>
      </c>
      <c r="D6" s="361"/>
      <c r="E6" s="353">
        <f>'Krok 1- Kalkulačka '!AO159</f>
        <v>0</v>
      </c>
      <c r="F6" s="354"/>
    </row>
    <row r="7" spans="1:12" ht="15" customHeight="1" x14ac:dyDescent="0.2">
      <c r="B7" s="208" t="s">
        <v>179</v>
      </c>
      <c r="C7" s="361">
        <f>'Krok 1- Kalkulačka '!AI159</f>
        <v>0</v>
      </c>
      <c r="D7" s="361"/>
      <c r="E7" s="353">
        <f>'Krok 1- Kalkulačka '!AQ159</f>
        <v>0</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0</v>
      </c>
      <c r="D9" s="361"/>
      <c r="E9" s="353">
        <f>'Krok 1- Kalkulačka '!AU159</f>
        <v>4096.5359374999998</v>
      </c>
      <c r="F9" s="354"/>
    </row>
    <row r="10" spans="1:12" ht="15" customHeight="1" x14ac:dyDescent="0.2">
      <c r="B10" s="208" t="s">
        <v>100</v>
      </c>
      <c r="C10" s="361">
        <f>SUM(C6:C9)</f>
        <v>0</v>
      </c>
      <c r="D10" s="361"/>
      <c r="E10" s="353">
        <f>SUM(E6:E9)</f>
        <v>4096.5359374999998</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192</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0</v>
      </c>
      <c r="D16" s="364"/>
      <c r="E16" s="351">
        <f>E7+E8+E9-E13</f>
        <v>4096.5359374999998</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t="str">
        <f>'Krok 1- Kalkulačka '!C9</f>
        <v>Zrušenie podávania žiadosti v písomnej podobe</v>
      </c>
      <c r="C26" s="223" t="str">
        <f>'Krok 1- Kalkulačka '!D9</f>
        <v xml:space="preserve">zákon č. 486/2013 Z. z. </v>
      </c>
      <c r="D26" s="223" t="str">
        <f>'Krok 1- Kalkulačka '!E9</f>
        <v>§ 13 ods. 1</v>
      </c>
      <c r="E26" s="223" t="str">
        <f>'Krok 1- Kalkulačka '!F9</f>
        <v>SK</v>
      </c>
      <c r="F26" s="226" t="str">
        <f>IF('Krok 1- Kalkulačka '!G9&gt;0,'Krok 1- Kalkulačka '!G9,"-")</f>
        <v>-</v>
      </c>
      <c r="G26" s="223" t="str">
        <f>'Krok 1- Kalkulačka '!H9</f>
        <v xml:space="preserve"> Držitelia práv duševného vlastníctva</v>
      </c>
      <c r="H26" s="224">
        <f>'Krok 1- Kalkulačka '!I9</f>
        <v>1201</v>
      </c>
      <c r="I26" s="224" t="str">
        <f>'Krok 1- Kalkulačka '!K9</f>
        <v>N</v>
      </c>
      <c r="J26" s="225">
        <f>IF($L26="In (zvyšuje náklady)",'Krok 1- Kalkulačka '!CC9,'Krok 1- Kalkulačka '!CC9)</f>
        <v>3.4109374999999997</v>
      </c>
      <c r="K26" s="225">
        <f>IF($L26="In (zvyšuje náklady)",'Krok 1- Kalkulačka '!CD9,'Krok 1- Kalkulačka '!CD9)</f>
        <v>4096.5359374999998</v>
      </c>
      <c r="L26" s="223" t="str">
        <f>'Krok 1- Kalkulačka '!M9</f>
        <v>Out (znižuje náklady)</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37" workbookViewId="0">
      <selection activeCell="G40" sqref="G40:H40"/>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33.75" x14ac:dyDescent="0.2">
      <c r="A10" s="80" t="s">
        <v>100</v>
      </c>
      <c r="B10" s="85" t="e">
        <f>SUM(B6:B9)</f>
        <v>#REF!</v>
      </c>
      <c r="C10" s="88" t="e">
        <f>SUM(C6:C9)</f>
        <v>#REF!</v>
      </c>
      <c r="E10" s="142">
        <f>'Krok 1- Kalkulačka '!B9</f>
        <v>1</v>
      </c>
      <c r="F10" s="142" t="str">
        <f>'Krok 1- Kalkulačka '!C9</f>
        <v>Zrušenie podávania žiadosti v písomnej podobe</v>
      </c>
      <c r="G10" s="142" t="str">
        <f>'Krok 1- Kalkulačka '!E9</f>
        <v>§ 13 ods. 1</v>
      </c>
      <c r="H10" s="142" t="str">
        <f>'Krok 1- Kalkulačka '!F9</f>
        <v>SK</v>
      </c>
      <c r="I10" s="142" t="str">
        <f>'Krok 1- Kalkulačka '!G9</f>
        <v>-</v>
      </c>
      <c r="J10" s="142" t="str">
        <f>'Krok 1- Kalkulačka '!H9</f>
        <v xml:space="preserve"> Držitelia práv duševného vlastníctva</v>
      </c>
      <c r="K10" s="142">
        <f>'Krok 1- Kalkulačka '!I9</f>
        <v>1201</v>
      </c>
      <c r="L10" s="142">
        <f>'Krok 1- Kalkulačka '!L9</f>
        <v>0</v>
      </c>
      <c r="M10" s="143">
        <f>'Krok 1- Kalkulačka '!CC9</f>
        <v>3.4109374999999997</v>
      </c>
      <c r="N10" s="143">
        <f>'Krok 1- Kalkulačka '!CD9</f>
        <v>4096.5359374999998</v>
      </c>
      <c r="O10" s="142" t="str">
        <f>'Krok 1- Kalkulačka '!M9</f>
        <v>Out (znižuje náklady)</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Autor</cp:lastModifiedBy>
  <cp:lastPrinted>2020-07-31T11:00:31Z</cp:lastPrinted>
  <dcterms:created xsi:type="dcterms:W3CDTF">2014-07-30T13:24:38Z</dcterms:created>
  <dcterms:modified xsi:type="dcterms:W3CDTF">2022-07-08T07:17:45Z</dcterms:modified>
</cp:coreProperties>
</file>